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ДЭП-99" sheetId="1" r:id="rId1"/>
    <sheet name="Лист1" sheetId="2" r:id="rId2"/>
    <sheet name="Лист2" sheetId="3" r:id="rId3"/>
  </sheets>
  <definedNames>
    <definedName name="_xlnm.Print_Titles" localSheetId="0">'ДЭП-99'!$4:$4</definedName>
    <definedName name="_xlnm.Print_Area" localSheetId="0">'ДЭП-99'!$A$1:$AA$151</definedName>
    <definedName name="_xlnm.Print_Area" localSheetId="1">Лист1!$A$1:$Y$101</definedName>
  </definedNames>
  <calcPr calcId="144525" refMode="R1C1"/>
</workbook>
</file>

<file path=xl/calcChain.xml><?xml version="1.0" encoding="utf-8"?>
<calcChain xmlns="http://schemas.openxmlformats.org/spreadsheetml/2006/main">
  <c r="U53" i="1" l="1"/>
  <c r="U36" i="1"/>
  <c r="U35" i="1"/>
  <c r="U28" i="1"/>
  <c r="U104" i="1"/>
  <c r="U18" i="1" l="1"/>
  <c r="U55" i="1"/>
  <c r="U126" i="1"/>
  <c r="U137" i="1" l="1"/>
  <c r="S150" i="1" l="1"/>
  <c r="U145" i="1" l="1"/>
  <c r="U130" i="1"/>
  <c r="U146" i="1" l="1"/>
  <c r="U80" i="1" l="1"/>
  <c r="U62" i="1" l="1"/>
  <c r="U48" i="1" l="1"/>
  <c r="U143" i="1" l="1"/>
  <c r="U21" i="1"/>
  <c r="U7" i="1"/>
  <c r="U37" i="1"/>
  <c r="U124" i="1" l="1"/>
  <c r="U147" i="1"/>
  <c r="U78" i="1" l="1"/>
  <c r="U27" i="1" l="1"/>
  <c r="U136" i="1" l="1"/>
  <c r="U117" i="1" l="1"/>
  <c r="U110" i="1"/>
  <c r="U106" i="1" l="1"/>
  <c r="U20" i="1"/>
  <c r="K150" i="1"/>
  <c r="R150" i="1"/>
  <c r="M150" i="1"/>
  <c r="U148" i="1"/>
  <c r="U144" i="1"/>
  <c r="U141" i="1"/>
  <c r="U87" i="1"/>
  <c r="U77" i="1"/>
  <c r="U50" i="1"/>
  <c r="U17" i="1"/>
  <c r="U14" i="1"/>
  <c r="U16" i="1"/>
  <c r="U15" i="1"/>
  <c r="U13" i="1"/>
  <c r="U6" i="1"/>
  <c r="U142" i="1"/>
  <c r="U25" i="1"/>
  <c r="U99" i="1" l="1"/>
  <c r="U40" i="1" l="1"/>
  <c r="U85" i="1" l="1"/>
  <c r="U131" i="1" l="1"/>
  <c r="U19" i="1" l="1"/>
  <c r="U8" i="1" l="1"/>
  <c r="U9" i="1"/>
  <c r="U10" i="1"/>
  <c r="U11" i="1"/>
  <c r="U12" i="1"/>
  <c r="U22" i="1"/>
  <c r="U23" i="1"/>
  <c r="U24" i="1"/>
  <c r="U26" i="1"/>
  <c r="U29" i="1"/>
  <c r="U30" i="1"/>
  <c r="U31" i="1"/>
  <c r="U32" i="1"/>
  <c r="U33" i="1"/>
  <c r="U34" i="1"/>
  <c r="U38" i="1"/>
  <c r="U39" i="1"/>
  <c r="U41" i="1"/>
  <c r="U42" i="1"/>
  <c r="U43" i="1"/>
  <c r="U44" i="1"/>
  <c r="U45" i="1"/>
  <c r="U46" i="1"/>
  <c r="U47" i="1"/>
  <c r="U49" i="1"/>
  <c r="U51" i="1"/>
  <c r="U52" i="1"/>
  <c r="U54" i="1"/>
  <c r="U56" i="1"/>
  <c r="U57" i="1"/>
  <c r="U58" i="1"/>
  <c r="U59" i="1"/>
  <c r="U60" i="1"/>
  <c r="U61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9" i="1"/>
  <c r="U81" i="1"/>
  <c r="U82" i="1"/>
  <c r="U83" i="1"/>
  <c r="U84" i="1"/>
  <c r="U86" i="1"/>
  <c r="U88" i="1"/>
  <c r="U89" i="1"/>
  <c r="U90" i="1"/>
  <c r="U91" i="1"/>
  <c r="U92" i="1"/>
  <c r="U93" i="1"/>
  <c r="U94" i="1"/>
  <c r="U95" i="1"/>
  <c r="U96" i="1"/>
  <c r="U97" i="1"/>
  <c r="U98" i="1"/>
  <c r="U100" i="1"/>
  <c r="U101" i="1"/>
  <c r="U102" i="1"/>
  <c r="U103" i="1"/>
  <c r="U105" i="1"/>
  <c r="U107" i="1"/>
  <c r="U108" i="1"/>
  <c r="U109" i="1"/>
  <c r="U111" i="1"/>
  <c r="U112" i="1"/>
  <c r="U113" i="1"/>
  <c r="U114" i="1"/>
  <c r="U115" i="1"/>
  <c r="U116" i="1"/>
  <c r="U118" i="1"/>
  <c r="U119" i="1"/>
  <c r="U120" i="1"/>
  <c r="U121" i="1"/>
  <c r="U122" i="1"/>
  <c r="U123" i="1"/>
  <c r="U125" i="1"/>
  <c r="U127" i="1"/>
  <c r="U128" i="1"/>
  <c r="U129" i="1"/>
  <c r="U132" i="1"/>
  <c r="U133" i="1"/>
  <c r="U134" i="1"/>
  <c r="U135" i="1"/>
  <c r="U138" i="1"/>
  <c r="U139" i="1"/>
  <c r="U140" i="1"/>
  <c r="U151" i="1"/>
  <c r="U152" i="1"/>
  <c r="U5" i="1"/>
  <c r="W150" i="1" l="1"/>
  <c r="Z9" i="1" l="1"/>
  <c r="Z5" i="1" l="1"/>
  <c r="Z68" i="1"/>
  <c r="U102" i="2" l="1"/>
  <c r="T102" i="2"/>
  <c r="R102" i="2"/>
  <c r="Q102" i="2"/>
  <c r="P102" i="2"/>
  <c r="O102" i="2"/>
  <c r="N102" i="2"/>
  <c r="M102" i="2"/>
  <c r="L102" i="2"/>
  <c r="V101" i="2"/>
  <c r="K101" i="2"/>
  <c r="I101" i="2"/>
  <c r="V100" i="2"/>
  <c r="K100" i="2"/>
  <c r="I100" i="2"/>
  <c r="V99" i="2"/>
  <c r="K99" i="2"/>
  <c r="I99" i="2"/>
  <c r="V98" i="2"/>
  <c r="K98" i="2"/>
  <c r="I98" i="2"/>
  <c r="V97" i="2"/>
  <c r="K97" i="2"/>
  <c r="I97" i="2"/>
  <c r="V96" i="2"/>
  <c r="K96" i="2"/>
  <c r="I96" i="2"/>
  <c r="V95" i="2"/>
  <c r="K95" i="2"/>
  <c r="I95" i="2"/>
  <c r="V94" i="2"/>
  <c r="K94" i="2"/>
  <c r="I94" i="2"/>
  <c r="V93" i="2"/>
  <c r="K93" i="2"/>
  <c r="I93" i="2"/>
  <c r="V92" i="2"/>
  <c r="K92" i="2"/>
  <c r="I92" i="2"/>
  <c r="V91" i="2"/>
  <c r="K91" i="2"/>
  <c r="I91" i="2"/>
  <c r="V90" i="2"/>
  <c r="K90" i="2"/>
  <c r="I90" i="2"/>
  <c r="V89" i="2"/>
  <c r="K89" i="2"/>
  <c r="I89" i="2"/>
  <c r="V88" i="2"/>
  <c r="K88" i="2"/>
  <c r="I88" i="2"/>
  <c r="V87" i="2"/>
  <c r="K87" i="2"/>
  <c r="S87" i="2" s="1"/>
  <c r="V86" i="2"/>
  <c r="K86" i="2"/>
  <c r="I86" i="2"/>
  <c r="V85" i="2"/>
  <c r="K85" i="2"/>
  <c r="I85" i="2"/>
  <c r="V84" i="2"/>
  <c r="K84" i="2"/>
  <c r="I84" i="2"/>
  <c r="V83" i="2"/>
  <c r="K83" i="2"/>
  <c r="I83" i="2"/>
  <c r="V82" i="2"/>
  <c r="K82" i="2"/>
  <c r="I82" i="2"/>
  <c r="F82" i="2"/>
  <c r="V81" i="2"/>
  <c r="K81" i="2"/>
  <c r="I81" i="2"/>
  <c r="V80" i="2"/>
  <c r="K80" i="2"/>
  <c r="S80" i="2" s="1"/>
  <c r="V79" i="2"/>
  <c r="K79" i="2"/>
  <c r="I79" i="2"/>
  <c r="V78" i="2"/>
  <c r="K78" i="2"/>
  <c r="S78" i="2" s="1"/>
  <c r="V77" i="2"/>
  <c r="K77" i="2"/>
  <c r="I77" i="2"/>
  <c r="V76" i="2"/>
  <c r="K76" i="2"/>
  <c r="I76" i="2"/>
  <c r="V75" i="2"/>
  <c r="K75" i="2"/>
  <c r="I75" i="2"/>
  <c r="V74" i="2"/>
  <c r="K74" i="2"/>
  <c r="I74" i="2"/>
  <c r="V73" i="2"/>
  <c r="K73" i="2"/>
  <c r="I73" i="2"/>
  <c r="V72" i="2"/>
  <c r="K72" i="2"/>
  <c r="I72" i="2"/>
  <c r="V71" i="2"/>
  <c r="K71" i="2"/>
  <c r="I71" i="2"/>
  <c r="V70" i="2"/>
  <c r="K70" i="2"/>
  <c r="I70" i="2"/>
  <c r="V69" i="2"/>
  <c r="K69" i="2"/>
  <c r="I69" i="2"/>
  <c r="V68" i="2"/>
  <c r="K68" i="2"/>
  <c r="I68" i="2"/>
  <c r="V67" i="2"/>
  <c r="K67" i="2"/>
  <c r="I67" i="2"/>
  <c r="V66" i="2"/>
  <c r="K66" i="2"/>
  <c r="I66" i="2"/>
  <c r="V65" i="2"/>
  <c r="K65" i="2"/>
  <c r="I65" i="2"/>
  <c r="V64" i="2"/>
  <c r="K64" i="2"/>
  <c r="I64" i="2"/>
  <c r="V63" i="2"/>
  <c r="K63" i="2"/>
  <c r="I63" i="2"/>
  <c r="V62" i="2"/>
  <c r="K62" i="2"/>
  <c r="I62" i="2"/>
  <c r="V61" i="2"/>
  <c r="K61" i="2"/>
  <c r="I61" i="2"/>
  <c r="V60" i="2"/>
  <c r="K60" i="2"/>
  <c r="I60" i="2"/>
  <c r="V59" i="2"/>
  <c r="K59" i="2"/>
  <c r="I59" i="2"/>
  <c r="V58" i="2"/>
  <c r="K58" i="2"/>
  <c r="I58" i="2"/>
  <c r="V57" i="2"/>
  <c r="K57" i="2"/>
  <c r="I57" i="2"/>
  <c r="V56" i="2"/>
  <c r="K56" i="2"/>
  <c r="I56" i="2"/>
  <c r="V55" i="2"/>
  <c r="K55" i="2"/>
  <c r="I55" i="2"/>
  <c r="V54" i="2"/>
  <c r="K54" i="2"/>
  <c r="I54" i="2"/>
  <c r="V53" i="2"/>
  <c r="K53" i="2"/>
  <c r="I53" i="2"/>
  <c r="V52" i="2"/>
  <c r="K52" i="2"/>
  <c r="I52" i="2"/>
  <c r="V51" i="2"/>
  <c r="K51" i="2"/>
  <c r="I51" i="2"/>
  <c r="V50" i="2"/>
  <c r="K50" i="2"/>
  <c r="S50" i="2" s="1"/>
  <c r="V49" i="2"/>
  <c r="K49" i="2"/>
  <c r="I49" i="2"/>
  <c r="V48" i="2"/>
  <c r="K48" i="2"/>
  <c r="I48" i="2"/>
  <c r="V47" i="2"/>
  <c r="K47" i="2"/>
  <c r="I47" i="2"/>
  <c r="V46" i="2"/>
  <c r="K46" i="2"/>
  <c r="I46" i="2"/>
  <c r="V45" i="2"/>
  <c r="K45" i="2"/>
  <c r="I45" i="2"/>
  <c r="V44" i="2"/>
  <c r="K44" i="2"/>
  <c r="I44" i="2"/>
  <c r="V43" i="2"/>
  <c r="K43" i="2"/>
  <c r="I43" i="2"/>
  <c r="V42" i="2"/>
  <c r="K42" i="2"/>
  <c r="I42" i="2"/>
  <c r="V41" i="2"/>
  <c r="K41" i="2"/>
  <c r="I41" i="2"/>
  <c r="V40" i="2"/>
  <c r="K40" i="2"/>
  <c r="I40" i="2"/>
  <c r="V39" i="2"/>
  <c r="K39" i="2"/>
  <c r="I39" i="2"/>
  <c r="V38" i="2"/>
  <c r="K38" i="2"/>
  <c r="I38" i="2"/>
  <c r="V37" i="2"/>
  <c r="K37" i="2"/>
  <c r="I37" i="2"/>
  <c r="V36" i="2"/>
  <c r="K36" i="2"/>
  <c r="I36" i="2"/>
  <c r="V35" i="2"/>
  <c r="K35" i="2"/>
  <c r="I35" i="2"/>
  <c r="V34" i="2"/>
  <c r="K34" i="2"/>
  <c r="I34" i="2"/>
  <c r="V33" i="2"/>
  <c r="K33" i="2"/>
  <c r="I33" i="2"/>
  <c r="V32" i="2"/>
  <c r="K32" i="2"/>
  <c r="I32" i="2"/>
  <c r="V31" i="2"/>
  <c r="K31" i="2"/>
  <c r="I31" i="2"/>
  <c r="V30" i="2"/>
  <c r="K30" i="2"/>
  <c r="I30" i="2"/>
  <c r="V29" i="2"/>
  <c r="K29" i="2"/>
  <c r="I29" i="2"/>
  <c r="V28" i="2"/>
  <c r="K28" i="2"/>
  <c r="I28" i="2"/>
  <c r="V27" i="2"/>
  <c r="K27" i="2"/>
  <c r="I27" i="2"/>
  <c r="V26" i="2"/>
  <c r="K26" i="2"/>
  <c r="I26" i="2"/>
  <c r="V25" i="2"/>
  <c r="K25" i="2"/>
  <c r="I25" i="2"/>
  <c r="V24" i="2"/>
  <c r="K24" i="2"/>
  <c r="S24" i="2" s="1"/>
  <c r="V23" i="2"/>
  <c r="K23" i="2"/>
  <c r="I23" i="2"/>
  <c r="V22" i="2"/>
  <c r="K22" i="2"/>
  <c r="S22" i="2" s="1"/>
  <c r="V21" i="2"/>
  <c r="K21" i="2"/>
  <c r="I21" i="2"/>
  <c r="V20" i="2"/>
  <c r="K20" i="2"/>
  <c r="I20" i="2"/>
  <c r="V19" i="2"/>
  <c r="K19" i="2"/>
  <c r="I19" i="2"/>
  <c r="V18" i="2"/>
  <c r="K18" i="2"/>
  <c r="S18" i="2" s="1"/>
  <c r="V17" i="2"/>
  <c r="K17" i="2"/>
  <c r="I17" i="2"/>
  <c r="V16" i="2"/>
  <c r="K16" i="2"/>
  <c r="I16" i="2"/>
  <c r="V15" i="2"/>
  <c r="K15" i="2"/>
  <c r="I15" i="2"/>
  <c r="V14" i="2"/>
  <c r="K14" i="2"/>
  <c r="I14" i="2"/>
  <c r="V13" i="2"/>
  <c r="K13" i="2"/>
  <c r="I13" i="2"/>
  <c r="V12" i="2"/>
  <c r="K12" i="2"/>
  <c r="I12" i="2"/>
  <c r="V11" i="2"/>
  <c r="K11" i="2"/>
  <c r="I11" i="2"/>
  <c r="V10" i="2"/>
  <c r="K10" i="2"/>
  <c r="I10" i="2"/>
  <c r="V9" i="2"/>
  <c r="K9" i="2"/>
  <c r="I9" i="2"/>
  <c r="V8" i="2"/>
  <c r="K8" i="2"/>
  <c r="I8" i="2"/>
  <c r="V7" i="2"/>
  <c r="K7" i="2"/>
  <c r="I7" i="2"/>
  <c r="V6" i="2"/>
  <c r="I6" i="2"/>
  <c r="S6" i="2" s="1"/>
  <c r="V5" i="2"/>
  <c r="I5" i="2"/>
  <c r="V150" i="1"/>
  <c r="T150" i="1"/>
  <c r="P150" i="1"/>
  <c r="O150" i="1"/>
  <c r="N150" i="1"/>
  <c r="Z121" i="1" l="1"/>
  <c r="W87" i="2"/>
  <c r="W78" i="2"/>
  <c r="S71" i="2"/>
  <c r="W71" i="2" s="1"/>
  <c r="S73" i="2"/>
  <c r="W73" i="2" s="1"/>
  <c r="S75" i="2"/>
  <c r="W75" i="2" s="1"/>
  <c r="S77" i="2"/>
  <c r="W77" i="2" s="1"/>
  <c r="S79" i="2"/>
  <c r="W79" i="2" s="1"/>
  <c r="S83" i="2"/>
  <c r="W83" i="2" s="1"/>
  <c r="S84" i="2"/>
  <c r="W84" i="2" s="1"/>
  <c r="S86" i="2"/>
  <c r="W86" i="2" s="1"/>
  <c r="S88" i="2"/>
  <c r="W88" i="2" s="1"/>
  <c r="S90" i="2"/>
  <c r="W90" i="2" s="1"/>
  <c r="S92" i="2"/>
  <c r="W92" i="2" s="1"/>
  <c r="S94" i="2"/>
  <c r="W94" i="2" s="1"/>
  <c r="S96" i="2"/>
  <c r="W96" i="2" s="1"/>
  <c r="S98" i="2"/>
  <c r="W98" i="2" s="1"/>
  <c r="S100" i="2"/>
  <c r="W100" i="2" s="1"/>
  <c r="I102" i="2"/>
  <c r="W22" i="2"/>
  <c r="V102" i="2"/>
  <c r="K102" i="2"/>
  <c r="S8" i="2"/>
  <c r="W8" i="2" s="1"/>
  <c r="W18" i="2"/>
  <c r="S9" i="2"/>
  <c r="W9" i="2" s="1"/>
  <c r="S11" i="2"/>
  <c r="W11" i="2" s="1"/>
  <c r="S13" i="2"/>
  <c r="W13" i="2" s="1"/>
  <c r="S15" i="2"/>
  <c r="W15" i="2" s="1"/>
  <c r="S17" i="2"/>
  <c r="W17" i="2" s="1"/>
  <c r="S19" i="2"/>
  <c r="W19" i="2" s="1"/>
  <c r="S21" i="2"/>
  <c r="W21" i="2" s="1"/>
  <c r="S23" i="2"/>
  <c r="W23" i="2" s="1"/>
  <c r="S28" i="2"/>
  <c r="W28" i="2" s="1"/>
  <c r="S30" i="2"/>
  <c r="W30" i="2" s="1"/>
  <c r="S32" i="2"/>
  <c r="W32" i="2" s="1"/>
  <c r="S33" i="2"/>
  <c r="W33" i="2" s="1"/>
  <c r="S34" i="2"/>
  <c r="W34" i="2" s="1"/>
  <c r="S36" i="2"/>
  <c r="W36" i="2" s="1"/>
  <c r="S38" i="2"/>
  <c r="W38" i="2" s="1"/>
  <c r="S40" i="2"/>
  <c r="W40" i="2" s="1"/>
  <c r="S42" i="2"/>
  <c r="W42" i="2" s="1"/>
  <c r="S44" i="2"/>
  <c r="W44" i="2" s="1"/>
  <c r="S45" i="2"/>
  <c r="W45" i="2" s="1"/>
  <c r="S47" i="2"/>
  <c r="W47" i="2" s="1"/>
  <c r="S49" i="2"/>
  <c r="W49" i="2" s="1"/>
  <c r="S51" i="2"/>
  <c r="W51" i="2" s="1"/>
  <c r="S53" i="2"/>
  <c r="W53" i="2" s="1"/>
  <c r="S55" i="2"/>
  <c r="W55" i="2" s="1"/>
  <c r="S57" i="2"/>
  <c r="W57" i="2" s="1"/>
  <c r="S59" i="2"/>
  <c r="W59" i="2" s="1"/>
  <c r="S60" i="2"/>
  <c r="W60" i="2" s="1"/>
  <c r="S62" i="2"/>
  <c r="W62" i="2" s="1"/>
  <c r="S64" i="2"/>
  <c r="W64" i="2" s="1"/>
  <c r="S66" i="2"/>
  <c r="W66" i="2" s="1"/>
  <c r="S67" i="2"/>
  <c r="W67" i="2" s="1"/>
  <c r="S68" i="2"/>
  <c r="W68" i="2" s="1"/>
  <c r="S5" i="2"/>
  <c r="W5" i="2" s="1"/>
  <c r="W6" i="2"/>
  <c r="S7" i="2"/>
  <c r="W7" i="2" s="1"/>
  <c r="S10" i="2"/>
  <c r="W10" i="2" s="1"/>
  <c r="S12" i="2"/>
  <c r="W12" i="2" s="1"/>
  <c r="S14" i="2"/>
  <c r="W14" i="2" s="1"/>
  <c r="S16" i="2"/>
  <c r="W16" i="2" s="1"/>
  <c r="S20" i="2"/>
  <c r="W20" i="2" s="1"/>
  <c r="W24" i="2"/>
  <c r="S25" i="2"/>
  <c r="W25" i="2" s="1"/>
  <c r="S26" i="2"/>
  <c r="W26" i="2" s="1"/>
  <c r="S27" i="2"/>
  <c r="W27" i="2" s="1"/>
  <c r="S29" i="2"/>
  <c r="W29" i="2" s="1"/>
  <c r="S31" i="2"/>
  <c r="W31" i="2" s="1"/>
  <c r="S35" i="2"/>
  <c r="W35" i="2" s="1"/>
  <c r="S37" i="2"/>
  <c r="W37" i="2" s="1"/>
  <c r="S39" i="2"/>
  <c r="W39" i="2" s="1"/>
  <c r="S41" i="2"/>
  <c r="W41" i="2" s="1"/>
  <c r="S43" i="2"/>
  <c r="W43" i="2" s="1"/>
  <c r="S46" i="2"/>
  <c r="W46" i="2" s="1"/>
  <c r="S48" i="2"/>
  <c r="W48" i="2" s="1"/>
  <c r="W50" i="2"/>
  <c r="S52" i="2"/>
  <c r="W52" i="2" s="1"/>
  <c r="S54" i="2"/>
  <c r="W54" i="2" s="1"/>
  <c r="S56" i="2"/>
  <c r="W56" i="2" s="1"/>
  <c r="S58" i="2"/>
  <c r="W58" i="2" s="1"/>
  <c r="S61" i="2"/>
  <c r="W61" i="2" s="1"/>
  <c r="S63" i="2"/>
  <c r="W63" i="2" s="1"/>
  <c r="S65" i="2"/>
  <c r="W65" i="2" s="1"/>
  <c r="S69" i="2"/>
  <c r="W69" i="2" s="1"/>
  <c r="S70" i="2"/>
  <c r="W70" i="2" s="1"/>
  <c r="S72" i="2"/>
  <c r="W72" i="2" s="1"/>
  <c r="S74" i="2"/>
  <c r="W74" i="2" s="1"/>
  <c r="S76" i="2"/>
  <c r="W76" i="2" s="1"/>
  <c r="W80" i="2"/>
  <c r="S81" i="2"/>
  <c r="W81" i="2" s="1"/>
  <c r="S82" i="2"/>
  <c r="W82" i="2" s="1"/>
  <c r="S85" i="2"/>
  <c r="W85" i="2" s="1"/>
  <c r="S89" i="2"/>
  <c r="W89" i="2" s="1"/>
  <c r="S91" i="2"/>
  <c r="W91" i="2" s="1"/>
  <c r="S93" i="2"/>
  <c r="W93" i="2" s="1"/>
  <c r="S95" i="2"/>
  <c r="W95" i="2" s="1"/>
  <c r="S97" i="2"/>
  <c r="W97" i="2" s="1"/>
  <c r="S99" i="2"/>
  <c r="W99" i="2" s="1"/>
  <c r="S101" i="2"/>
  <c r="W101" i="2" s="1"/>
  <c r="Z84" i="1"/>
  <c r="Q150" i="1"/>
  <c r="Z82" i="1" l="1"/>
  <c r="X102" i="2"/>
  <c r="S102" i="2"/>
  <c r="U106" i="2" s="1"/>
  <c r="W102" i="2"/>
  <c r="Z126" i="1"/>
  <c r="Z32" i="1" l="1"/>
  <c r="U125" i="3"/>
  <c r="K125" i="3"/>
  <c r="I125" i="3"/>
  <c r="U124" i="3"/>
  <c r="K124" i="3"/>
  <c r="I124" i="3"/>
  <c r="U123" i="3"/>
  <c r="K123" i="3"/>
  <c r="I123" i="3"/>
  <c r="U122" i="3"/>
  <c r="K122" i="3"/>
  <c r="I122" i="3"/>
  <c r="U121" i="3"/>
  <c r="K121" i="3"/>
  <c r="I121" i="3"/>
  <c r="U120" i="3"/>
  <c r="K120" i="3"/>
  <c r="I120" i="3"/>
  <c r="U119" i="3"/>
  <c r="K119" i="3"/>
  <c r="I119" i="3"/>
  <c r="U118" i="3"/>
  <c r="K118" i="3"/>
  <c r="I118" i="3"/>
  <c r="U117" i="3"/>
  <c r="K117" i="3"/>
  <c r="I117" i="3"/>
  <c r="U116" i="3"/>
  <c r="K116" i="3"/>
  <c r="I116" i="3"/>
  <c r="U115" i="3"/>
  <c r="K115" i="3"/>
  <c r="I115" i="3"/>
  <c r="U114" i="3"/>
  <c r="K114" i="3"/>
  <c r="I114" i="3"/>
  <c r="U113" i="3"/>
  <c r="K113" i="3"/>
  <c r="I113" i="3"/>
  <c r="S112" i="3"/>
  <c r="U112" i="3" s="1"/>
  <c r="K112" i="3"/>
  <c r="I112" i="3"/>
  <c r="S111" i="3"/>
  <c r="U111" i="3" s="1"/>
  <c r="K111" i="3"/>
  <c r="R111" i="3" s="1"/>
  <c r="U110" i="3"/>
  <c r="K110" i="3"/>
  <c r="I110" i="3"/>
  <c r="U109" i="3"/>
  <c r="K109" i="3"/>
  <c r="I109" i="3"/>
  <c r="U108" i="3"/>
  <c r="K108" i="3"/>
  <c r="I108" i="3"/>
  <c r="U107" i="3"/>
  <c r="K107" i="3"/>
  <c r="I107" i="3"/>
  <c r="U106" i="3"/>
  <c r="K106" i="3"/>
  <c r="I106" i="3"/>
  <c r="U105" i="3"/>
  <c r="K105" i="3"/>
  <c r="I105" i="3"/>
  <c r="U104" i="3"/>
  <c r="K104" i="3"/>
  <c r="I104" i="3"/>
  <c r="U103" i="3"/>
  <c r="K103" i="3"/>
  <c r="I103" i="3"/>
  <c r="U102" i="3"/>
  <c r="K102" i="3"/>
  <c r="I102" i="3"/>
  <c r="F102" i="3"/>
  <c r="U101" i="3"/>
  <c r="K101" i="3"/>
  <c r="I101" i="3"/>
  <c r="U100" i="3"/>
  <c r="K100" i="3"/>
  <c r="I100" i="3"/>
  <c r="U99" i="3"/>
  <c r="K99" i="3"/>
  <c r="I99" i="3"/>
  <c r="S98" i="3"/>
  <c r="U98" i="3" s="1"/>
  <c r="K98" i="3"/>
  <c r="I98" i="3"/>
  <c r="U97" i="3"/>
  <c r="K97" i="3"/>
  <c r="I97" i="3"/>
  <c r="U96" i="3"/>
  <c r="K96" i="3"/>
  <c r="I96" i="3"/>
  <c r="U95" i="3"/>
  <c r="K95" i="3"/>
  <c r="I95" i="3"/>
  <c r="U94" i="3"/>
  <c r="K94" i="3"/>
  <c r="I94" i="3"/>
  <c r="U93" i="3"/>
  <c r="K93" i="3"/>
  <c r="I93" i="3"/>
  <c r="U92" i="3"/>
  <c r="K92" i="3"/>
  <c r="I92" i="3"/>
  <c r="U91" i="3"/>
  <c r="K91" i="3"/>
  <c r="I91" i="3"/>
  <c r="U90" i="3"/>
  <c r="K90" i="3"/>
  <c r="I90" i="3"/>
  <c r="U89" i="3"/>
  <c r="K89" i="3"/>
  <c r="I89" i="3"/>
  <c r="U88" i="3"/>
  <c r="K88" i="3"/>
  <c r="I88" i="3"/>
  <c r="U87" i="3"/>
  <c r="K87" i="3"/>
  <c r="I87" i="3"/>
  <c r="U86" i="3"/>
  <c r="K86" i="3"/>
  <c r="I86" i="3"/>
  <c r="U85" i="3"/>
  <c r="K85" i="3"/>
  <c r="I85" i="3"/>
  <c r="U84" i="3"/>
  <c r="K84" i="3"/>
  <c r="I84" i="3"/>
  <c r="U83" i="3"/>
  <c r="K83" i="3"/>
  <c r="I83" i="3"/>
  <c r="U82" i="3"/>
  <c r="K82" i="3"/>
  <c r="I82" i="3"/>
  <c r="U81" i="3"/>
  <c r="K81" i="3"/>
  <c r="I81" i="3"/>
  <c r="U80" i="3"/>
  <c r="K80" i="3"/>
  <c r="I80" i="3"/>
  <c r="U79" i="3"/>
  <c r="K79" i="3"/>
  <c r="I79" i="3"/>
  <c r="U78" i="3"/>
  <c r="K78" i="3"/>
  <c r="I78" i="3"/>
  <c r="U77" i="3"/>
  <c r="K77" i="3"/>
  <c r="I77" i="3"/>
  <c r="U76" i="3"/>
  <c r="K76" i="3"/>
  <c r="I76" i="3"/>
  <c r="U75" i="3"/>
  <c r="K75" i="3"/>
  <c r="I75" i="3"/>
  <c r="U74" i="3"/>
  <c r="K74" i="3"/>
  <c r="I74" i="3"/>
  <c r="U73" i="3"/>
  <c r="K73" i="3"/>
  <c r="I73" i="3"/>
  <c r="U72" i="3"/>
  <c r="K72" i="3"/>
  <c r="I72" i="3"/>
  <c r="U71" i="3"/>
  <c r="K71" i="3"/>
  <c r="I71" i="3"/>
  <c r="U70" i="3"/>
  <c r="K70" i="3"/>
  <c r="I70" i="3"/>
  <c r="U69" i="3"/>
  <c r="K69" i="3"/>
  <c r="I69" i="3"/>
  <c r="U68" i="3"/>
  <c r="K68" i="3"/>
  <c r="I68" i="3"/>
  <c r="U67" i="3"/>
  <c r="K67" i="3"/>
  <c r="I67" i="3"/>
  <c r="U66" i="3"/>
  <c r="K66" i="3"/>
  <c r="I66" i="3"/>
  <c r="U65" i="3"/>
  <c r="K65" i="3"/>
  <c r="I65" i="3"/>
  <c r="U64" i="3"/>
  <c r="K64" i="3"/>
  <c r="I64" i="3"/>
  <c r="U63" i="3"/>
  <c r="K63" i="3"/>
  <c r="I63" i="3"/>
  <c r="U62" i="3"/>
  <c r="K62" i="3"/>
  <c r="I62" i="3"/>
  <c r="U61" i="3"/>
  <c r="K61" i="3"/>
  <c r="I61" i="3"/>
  <c r="U60" i="3"/>
  <c r="K60" i="3"/>
  <c r="I60" i="3"/>
  <c r="U59" i="3"/>
  <c r="K59" i="3"/>
  <c r="I59" i="3"/>
  <c r="U58" i="3"/>
  <c r="K58" i="3"/>
  <c r="I58" i="3"/>
  <c r="U57" i="3"/>
  <c r="K57" i="3"/>
  <c r="I57" i="3"/>
  <c r="U56" i="3"/>
  <c r="I56" i="3"/>
  <c r="R56" i="3" s="1"/>
  <c r="S55" i="3"/>
  <c r="U55" i="3" s="1"/>
  <c r="K55" i="3"/>
  <c r="I55" i="3"/>
  <c r="U54" i="3"/>
  <c r="K54" i="3"/>
  <c r="I54" i="3"/>
  <c r="U53" i="3"/>
  <c r="K53" i="3"/>
  <c r="I53" i="3"/>
  <c r="U52" i="3"/>
  <c r="K52" i="3"/>
  <c r="I52" i="3"/>
  <c r="U51" i="3"/>
  <c r="K51" i="3"/>
  <c r="I51" i="3"/>
  <c r="R51" i="3" s="1"/>
  <c r="U50" i="3"/>
  <c r="K50" i="3"/>
  <c r="I50" i="3"/>
  <c r="U49" i="3"/>
  <c r="K49" i="3"/>
  <c r="I49" i="3"/>
  <c r="U48" i="3"/>
  <c r="K48" i="3"/>
  <c r="I48" i="3"/>
  <c r="U47" i="3"/>
  <c r="K47" i="3"/>
  <c r="I47" i="3"/>
  <c r="U46" i="3"/>
  <c r="K46" i="3"/>
  <c r="I46" i="3"/>
  <c r="U45" i="3"/>
  <c r="K45" i="3"/>
  <c r="I45" i="3"/>
  <c r="U44" i="3"/>
  <c r="K44" i="3"/>
  <c r="I44" i="3"/>
  <c r="U43" i="3"/>
  <c r="K43" i="3"/>
  <c r="I43" i="3"/>
  <c r="U42" i="3"/>
  <c r="K42" i="3"/>
  <c r="I42" i="3"/>
  <c r="U41" i="3"/>
  <c r="K41" i="3"/>
  <c r="I41" i="3"/>
  <c r="U40" i="3"/>
  <c r="K40" i="3"/>
  <c r="I40" i="3"/>
  <c r="U39" i="3"/>
  <c r="K39" i="3"/>
  <c r="I39" i="3"/>
  <c r="U38" i="3"/>
  <c r="K38" i="3"/>
  <c r="I38" i="3"/>
  <c r="U37" i="3"/>
  <c r="K37" i="3"/>
  <c r="I37" i="3"/>
  <c r="U36" i="3"/>
  <c r="K36" i="3"/>
  <c r="I36" i="3"/>
  <c r="U35" i="3"/>
  <c r="K35" i="3"/>
  <c r="I35" i="3"/>
  <c r="U34" i="3"/>
  <c r="K34" i="3"/>
  <c r="I34" i="3"/>
  <c r="U33" i="3"/>
  <c r="K33" i="3"/>
  <c r="I33" i="3"/>
  <c r="U32" i="3"/>
  <c r="K32" i="3"/>
  <c r="I32" i="3"/>
  <c r="U31" i="3"/>
  <c r="K31" i="3"/>
  <c r="I31" i="3"/>
  <c r="U30" i="3"/>
  <c r="G30" i="3"/>
  <c r="K30" i="3" s="1"/>
  <c r="U29" i="3"/>
  <c r="K29" i="3"/>
  <c r="I29" i="3"/>
  <c r="U28" i="3"/>
  <c r="K28" i="3"/>
  <c r="I28" i="3"/>
  <c r="S27" i="3"/>
  <c r="K27" i="3"/>
  <c r="I27" i="3"/>
  <c r="U26" i="3"/>
  <c r="K26" i="3"/>
  <c r="I26" i="3"/>
  <c r="U25" i="3"/>
  <c r="K25" i="3"/>
  <c r="I25" i="3"/>
  <c r="U24" i="3"/>
  <c r="K24" i="3"/>
  <c r="R24" i="3" s="1"/>
  <c r="I24" i="3"/>
  <c r="U23" i="3"/>
  <c r="K23" i="3"/>
  <c r="I23" i="3"/>
  <c r="U22" i="3"/>
  <c r="K22" i="3"/>
  <c r="I22" i="3"/>
  <c r="U21" i="3"/>
  <c r="K21" i="3"/>
  <c r="I21" i="3"/>
  <c r="U20" i="3"/>
  <c r="K20" i="3"/>
  <c r="I20" i="3"/>
  <c r="U19" i="3"/>
  <c r="K19" i="3"/>
  <c r="I19" i="3"/>
  <c r="U18" i="3"/>
  <c r="K18" i="3"/>
  <c r="I18" i="3"/>
  <c r="U17" i="3"/>
  <c r="K17" i="3"/>
  <c r="I17" i="3"/>
  <c r="U16" i="3"/>
  <c r="K16" i="3"/>
  <c r="I16" i="3"/>
  <c r="U15" i="3"/>
  <c r="K15" i="3"/>
  <c r="I15" i="3"/>
  <c r="U14" i="3"/>
  <c r="K14" i="3"/>
  <c r="I14" i="3"/>
  <c r="U13" i="3"/>
  <c r="K13" i="3"/>
  <c r="I13" i="3"/>
  <c r="U12" i="3"/>
  <c r="K12" i="3"/>
  <c r="I12" i="3"/>
  <c r="U11" i="3"/>
  <c r="I11" i="3"/>
  <c r="R11" i="3" s="1"/>
  <c r="U10" i="3"/>
  <c r="I10" i="3"/>
  <c r="R10" i="3" s="1"/>
  <c r="U9" i="3"/>
  <c r="I9" i="3"/>
  <c r="R9" i="3" s="1"/>
  <c r="U8" i="3"/>
  <c r="I8" i="3"/>
  <c r="R8" i="3" s="1"/>
  <c r="U7" i="3"/>
  <c r="I7" i="3"/>
  <c r="R7" i="3" s="1"/>
  <c r="U6" i="3"/>
  <c r="I6" i="3"/>
  <c r="R6" i="3" s="1"/>
  <c r="U5" i="3"/>
  <c r="I5" i="3"/>
  <c r="R5" i="3" s="1"/>
  <c r="R29" i="3" l="1"/>
  <c r="R37" i="3"/>
  <c r="R45" i="3"/>
  <c r="V45" i="3" s="1"/>
  <c r="R58" i="3"/>
  <c r="R64" i="3"/>
  <c r="R72" i="3"/>
  <c r="R80" i="3"/>
  <c r="R88" i="3"/>
  <c r="R96" i="3"/>
  <c r="R98" i="3"/>
  <c r="R79" i="3"/>
  <c r="V79" i="3" s="1"/>
  <c r="R100" i="3"/>
  <c r="V100" i="3" s="1"/>
  <c r="R87" i="3"/>
  <c r="V87" i="3" s="1"/>
  <c r="V8" i="3"/>
  <c r="R25" i="3"/>
  <c r="V25" i="3" s="1"/>
  <c r="R113" i="3"/>
  <c r="V113" i="3" s="1"/>
  <c r="R33" i="3"/>
  <c r="R60" i="3"/>
  <c r="V60" i="3" s="1"/>
  <c r="R68" i="3"/>
  <c r="V68" i="3" s="1"/>
  <c r="R76" i="3"/>
  <c r="V76" i="3" s="1"/>
  <c r="R84" i="3"/>
  <c r="V84" i="3" s="1"/>
  <c r="R92" i="3"/>
  <c r="V92" i="3" s="1"/>
  <c r="V11" i="3"/>
  <c r="R35" i="3"/>
  <c r="V35" i="3" s="1"/>
  <c r="R48" i="3"/>
  <c r="V48" i="3" s="1"/>
  <c r="R95" i="3"/>
  <c r="V95" i="3" s="1"/>
  <c r="R43" i="3"/>
  <c r="V43" i="3" s="1"/>
  <c r="V58" i="3"/>
  <c r="R107" i="3"/>
  <c r="V107" i="3" s="1"/>
  <c r="R121" i="3"/>
  <c r="V121" i="3" s="1"/>
  <c r="V24" i="3"/>
  <c r="V37" i="3"/>
  <c r="R63" i="3"/>
  <c r="V63" i="3" s="1"/>
  <c r="V29" i="3"/>
  <c r="R55" i="3"/>
  <c r="V55" i="3" s="1"/>
  <c r="R89" i="3"/>
  <c r="V89" i="3" s="1"/>
  <c r="R123" i="3"/>
  <c r="V123" i="3" s="1"/>
  <c r="R52" i="3"/>
  <c r="V52" i="3" s="1"/>
  <c r="R65" i="3"/>
  <c r="V65" i="3" s="1"/>
  <c r="V96" i="3"/>
  <c r="V9" i="3"/>
  <c r="R26" i="3"/>
  <c r="V26" i="3" s="1"/>
  <c r="R44" i="3"/>
  <c r="V44" i="3" s="1"/>
  <c r="R83" i="3"/>
  <c r="V83" i="3" s="1"/>
  <c r="R91" i="3"/>
  <c r="V91" i="3" s="1"/>
  <c r="R31" i="3"/>
  <c r="V31" i="3" s="1"/>
  <c r="V51" i="3"/>
  <c r="R67" i="3"/>
  <c r="V67" i="3" s="1"/>
  <c r="R75" i="3"/>
  <c r="V75" i="3" s="1"/>
  <c r="R101" i="3"/>
  <c r="V101" i="3" s="1"/>
  <c r="R106" i="3"/>
  <c r="V106" i="3" s="1"/>
  <c r="R114" i="3"/>
  <c r="V114" i="3" s="1"/>
  <c r="R41" i="3"/>
  <c r="V41" i="3" s="1"/>
  <c r="R59" i="3"/>
  <c r="R82" i="3"/>
  <c r="V82" i="3" s="1"/>
  <c r="R90" i="3"/>
  <c r="V90" i="3" s="1"/>
  <c r="R119" i="3"/>
  <c r="V119" i="3" s="1"/>
  <c r="R40" i="3"/>
  <c r="V40" i="3" s="1"/>
  <c r="R71" i="3"/>
  <c r="V71" i="3" s="1"/>
  <c r="R97" i="3"/>
  <c r="V97" i="3" s="1"/>
  <c r="R118" i="3"/>
  <c r="V118" i="3" s="1"/>
  <c r="V10" i="3"/>
  <c r="R32" i="3"/>
  <c r="V32" i="3" s="1"/>
  <c r="R81" i="3"/>
  <c r="V81" i="3" s="1"/>
  <c r="R115" i="3"/>
  <c r="V115" i="3" s="1"/>
  <c r="R47" i="3"/>
  <c r="V47" i="3" s="1"/>
  <c r="R73" i="3"/>
  <c r="V73" i="3" s="1"/>
  <c r="R99" i="3"/>
  <c r="V99" i="3" s="1"/>
  <c r="R120" i="3"/>
  <c r="V120" i="3" s="1"/>
  <c r="R39" i="3"/>
  <c r="V39" i="3" s="1"/>
  <c r="R57" i="3"/>
  <c r="V57" i="3" s="1"/>
  <c r="V80" i="3"/>
  <c r="V88" i="3"/>
  <c r="R117" i="3"/>
  <c r="V117" i="3" s="1"/>
  <c r="R125" i="3"/>
  <c r="V125" i="3" s="1"/>
  <c r="R36" i="3"/>
  <c r="V36" i="3" s="1"/>
  <c r="R49" i="3"/>
  <c r="V49" i="3" s="1"/>
  <c r="V64" i="3"/>
  <c r="V72" i="3"/>
  <c r="V98" i="3"/>
  <c r="V111" i="3"/>
  <c r="R122" i="3"/>
  <c r="V122" i="3" s="1"/>
  <c r="V33" i="3"/>
  <c r="R53" i="3"/>
  <c r="V53" i="3" s="1"/>
  <c r="R66" i="3"/>
  <c r="V66" i="3" s="1"/>
  <c r="R74" i="3"/>
  <c r="V74" i="3" s="1"/>
  <c r="R116" i="3"/>
  <c r="V116" i="3" s="1"/>
  <c r="R124" i="3"/>
  <c r="V124" i="3" s="1"/>
  <c r="V7" i="3"/>
  <c r="R15" i="3"/>
  <c r="V15" i="3" s="1"/>
  <c r="R16" i="3"/>
  <c r="V16" i="3" s="1"/>
  <c r="R19" i="3"/>
  <c r="V19" i="3" s="1"/>
  <c r="R20" i="3"/>
  <c r="V20" i="3" s="1"/>
  <c r="R23" i="3"/>
  <c r="V23" i="3" s="1"/>
  <c r="R38" i="3"/>
  <c r="V38" i="3" s="1"/>
  <c r="R46" i="3"/>
  <c r="V46" i="3" s="1"/>
  <c r="R54" i="3"/>
  <c r="V54" i="3" s="1"/>
  <c r="R61" i="3"/>
  <c r="V61" i="3" s="1"/>
  <c r="R62" i="3"/>
  <c r="V62" i="3" s="1"/>
  <c r="R77" i="3"/>
  <c r="V77" i="3" s="1"/>
  <c r="R78" i="3"/>
  <c r="V78" i="3" s="1"/>
  <c r="R93" i="3"/>
  <c r="V93" i="3" s="1"/>
  <c r="R94" i="3"/>
  <c r="V94" i="3" s="1"/>
  <c r="R102" i="3"/>
  <c r="V102" i="3" s="1"/>
  <c r="R103" i="3"/>
  <c r="V103" i="3" s="1"/>
  <c r="R108" i="3"/>
  <c r="V108" i="3" s="1"/>
  <c r="R109" i="3"/>
  <c r="V109" i="3" s="1"/>
  <c r="R112" i="3"/>
  <c r="V112" i="3" s="1"/>
  <c r="V6" i="3"/>
  <c r="R13" i="3"/>
  <c r="V13" i="3" s="1"/>
  <c r="R14" i="3"/>
  <c r="V14" i="3" s="1"/>
  <c r="R17" i="3"/>
  <c r="V17" i="3" s="1"/>
  <c r="R18" i="3"/>
  <c r="V18" i="3" s="1"/>
  <c r="R21" i="3"/>
  <c r="V21" i="3" s="1"/>
  <c r="R22" i="3"/>
  <c r="V22" i="3" s="1"/>
  <c r="R27" i="3"/>
  <c r="R34" i="3"/>
  <c r="V34" i="3" s="1"/>
  <c r="R42" i="3"/>
  <c r="V42" i="3" s="1"/>
  <c r="R50" i="3"/>
  <c r="V50" i="3" s="1"/>
  <c r="R69" i="3"/>
  <c r="V69" i="3" s="1"/>
  <c r="R70" i="3"/>
  <c r="V70" i="3" s="1"/>
  <c r="R85" i="3"/>
  <c r="V85" i="3" s="1"/>
  <c r="R86" i="3"/>
  <c r="V86" i="3" s="1"/>
  <c r="R104" i="3"/>
  <c r="V104" i="3" s="1"/>
  <c r="R105" i="3"/>
  <c r="V105" i="3" s="1"/>
  <c r="R110" i="3"/>
  <c r="V110" i="3" s="1"/>
  <c r="V5" i="3"/>
  <c r="U27" i="3"/>
  <c r="R12" i="3"/>
  <c r="V12" i="3" s="1"/>
  <c r="I30" i="3"/>
  <c r="R30" i="3" s="1"/>
  <c r="R28" i="3"/>
  <c r="V28" i="3" s="1"/>
  <c r="V59" i="3"/>
  <c r="V27" i="3" l="1"/>
  <c r="Z19" i="1" l="1"/>
  <c r="Z26" i="1"/>
  <c r="Z96" i="1"/>
  <c r="Z128" i="1"/>
  <c r="F114" i="1"/>
  <c r="Y150" i="1" l="1"/>
  <c r="X150" i="1"/>
  <c r="Z63" i="1" l="1"/>
  <c r="Z43" i="1" l="1"/>
  <c r="Z72" i="1"/>
  <c r="Z83" i="1"/>
  <c r="Z138" i="1" l="1"/>
  <c r="Z123" i="1"/>
  <c r="Z95" i="1"/>
  <c r="Z133" i="1"/>
  <c r="Z64" i="1"/>
  <c r="Z33" i="1"/>
  <c r="Z50" i="1"/>
  <c r="Z56" i="1"/>
  <c r="Z98" i="1"/>
  <c r="Z57" i="1"/>
  <c r="Z10" i="1"/>
  <c r="Z58" i="1"/>
  <c r="Z51" i="1"/>
  <c r="Z74" i="1"/>
  <c r="Z140" i="1"/>
  <c r="Z86" i="1"/>
  <c r="Z81" i="1"/>
  <c r="Z24" i="1"/>
  <c r="Z88" i="1"/>
  <c r="Z139" i="1"/>
  <c r="Z59" i="1"/>
  <c r="Z87" i="1"/>
  <c r="Z61" i="1"/>
  <c r="Z135" i="1"/>
  <c r="Z66" i="1"/>
  <c r="Z119" i="1"/>
  <c r="Z53" i="1"/>
  <c r="Z120" i="1"/>
  <c r="Z103" i="1"/>
  <c r="Z67" i="1"/>
  <c r="Z44" i="1"/>
  <c r="Z80" i="1"/>
  <c r="Z23" i="1"/>
  <c r="Z73" i="1"/>
  <c r="Z75" i="1"/>
  <c r="Z38" i="1"/>
  <c r="Z134" i="1"/>
  <c r="Z60" i="1"/>
  <c r="Z54" i="1"/>
  <c r="Z114" i="1"/>
  <c r="Z65" i="1"/>
  <c r="Z34" i="1" l="1"/>
  <c r="Z52" i="1"/>
  <c r="Z69" i="1"/>
  <c r="Z97" i="1"/>
  <c r="Z131" i="1"/>
  <c r="Z113" i="1"/>
  <c r="Z111" i="1"/>
  <c r="Z105" i="1"/>
  <c r="Z76" i="1"/>
  <c r="Z71" i="1"/>
  <c r="Z42" i="1"/>
  <c r="Z132" i="1"/>
  <c r="Z104" i="1"/>
  <c r="Z45" i="1"/>
  <c r="Z115" i="1"/>
  <c r="Z118" i="1"/>
  <c r="Z47" i="1"/>
  <c r="Z29" i="1"/>
  <c r="Z70" i="1"/>
  <c r="Z108" i="1"/>
  <c r="Z90" i="1"/>
  <c r="Z31" i="1"/>
  <c r="Z109" i="1"/>
  <c r="Z40" i="1"/>
  <c r="Z41" i="1"/>
  <c r="Z30" i="1"/>
  <c r="Z112" i="1"/>
  <c r="Z127" i="1"/>
  <c r="Z93" i="1"/>
  <c r="Z125" i="1"/>
  <c r="Z85" i="1"/>
  <c r="Z49" i="1"/>
  <c r="Z101" i="1"/>
  <c r="Z39" i="1"/>
  <c r="Z100" i="1"/>
  <c r="Z91" i="1"/>
  <c r="Z107" i="1"/>
  <c r="Z116" i="1"/>
  <c r="Z92" i="1"/>
  <c r="Z122" i="1"/>
  <c r="Z79" i="1"/>
  <c r="Z12" i="1" l="1"/>
  <c r="Z25" i="1"/>
  <c r="Z46" i="1"/>
  <c r="Z11" i="1"/>
  <c r="Z22" i="1" l="1"/>
  <c r="Z8" i="1" l="1"/>
  <c r="Z150" i="1" s="1"/>
  <c r="R154" i="1"/>
  <c r="U150" i="1"/>
  <c r="W154" i="1" s="1"/>
</calcChain>
</file>

<file path=xl/sharedStrings.xml><?xml version="1.0" encoding="utf-8"?>
<sst xmlns="http://schemas.openxmlformats.org/spreadsheetml/2006/main" count="1410" uniqueCount="417">
  <si>
    <t>Расчетная ведомость организаций</t>
  </si>
  <si>
    <t>ДЭП-99</t>
  </si>
  <si>
    <t>ФИО</t>
  </si>
  <si>
    <t>Должность по штатному расписанию</t>
  </si>
  <si>
    <t>Подразделения</t>
  </si>
  <si>
    <t>Дата приема</t>
  </si>
  <si>
    <t>Тариф/пост.оклад</t>
  </si>
  <si>
    <t>Отработано часов факт.</t>
  </si>
  <si>
    <t>Аванс</t>
  </si>
  <si>
    <t>Всего выдано</t>
  </si>
  <si>
    <t>Зад-ть за ор-цией</t>
  </si>
  <si>
    <t>ДЭП 99 А</t>
  </si>
  <si>
    <t>Шаталова Галина Ивановна</t>
  </si>
  <si>
    <t>Бухгалтер /Администрация/</t>
  </si>
  <si>
    <t>02.07.2018</t>
  </si>
  <si>
    <t>11.07.2018</t>
  </si>
  <si>
    <t>Карцева Маргарита Ивановна</t>
  </si>
  <si>
    <t>Инспектор по кадрам /Администрация/</t>
  </si>
  <si>
    <t>Мартынцева Галина Ивановна</t>
  </si>
  <si>
    <t>Инженер ППО /Администрация/</t>
  </si>
  <si>
    <t>Шатохин Александр Иванович</t>
  </si>
  <si>
    <t>Механик /Администрация/</t>
  </si>
  <si>
    <t>Коровкин Валерий Александрович</t>
  </si>
  <si>
    <t>Павлюкова Нина Ивановна</t>
  </si>
  <si>
    <t>Заведующая складом /Механизация/</t>
  </si>
  <si>
    <t>Алифанов Алексей Викторович</t>
  </si>
  <si>
    <t>ДЭП 99 М</t>
  </si>
  <si>
    <t>Дорожный рабочий /Механизация/</t>
  </si>
  <si>
    <t>Анненков Николай Геннадьевич</t>
  </si>
  <si>
    <t>Водитель КДМ/Механизация/</t>
  </si>
  <si>
    <t>Баркалов Дмитрий Леонидович</t>
  </si>
  <si>
    <t>Водитель КДМ /Механизация/</t>
  </si>
  <si>
    <t>Барышев Александр Юрьевич</t>
  </si>
  <si>
    <t>Болычев Владимир Федорович</t>
  </si>
  <si>
    <t>Сторож /Механизация/</t>
  </si>
  <si>
    <t>Булгаков Александр Николаевич</t>
  </si>
  <si>
    <t>Начальник участка /Механизация/</t>
  </si>
  <si>
    <t>Булгаков Иван Петрович</t>
  </si>
  <si>
    <t>Бурцев Сергей Александрович</t>
  </si>
  <si>
    <t>Волосянский Сергей Михаилович</t>
  </si>
  <si>
    <t>Тракторист-машинист /Механизация/</t>
  </si>
  <si>
    <t>Головакина Татьяна Тихоновна</t>
  </si>
  <si>
    <t>Головенков Геннадий Васильевич</t>
  </si>
  <si>
    <t>Машинист погрузчика /Механизация/</t>
  </si>
  <si>
    <t>Головлев Сергей Юрьевич</t>
  </si>
  <si>
    <t>Головлев Юрий Георгиевич</t>
  </si>
  <si>
    <t>Электрогазосварщик /Механизация/</t>
  </si>
  <si>
    <t>Гордеев Юрий Викторович</t>
  </si>
  <si>
    <t>Гребенкин Николай Иванович</t>
  </si>
  <si>
    <t>Демин Александр Николаевич</t>
  </si>
  <si>
    <t>Дерусов Владимир Иванович</t>
  </si>
  <si>
    <t>Дураков Виктор Владимирович</t>
  </si>
  <si>
    <t>Жидких Игорь Николаевич</t>
  </si>
  <si>
    <t>Ивонин Андрей Владимирович</t>
  </si>
  <si>
    <t>Карцев Сергей Викторович</t>
  </si>
  <si>
    <t>Киватцев Роман Валерьевич</t>
  </si>
  <si>
    <t>Кислинский Сергей Петрович</t>
  </si>
  <si>
    <t>Колесников Александр Дмитриевич</t>
  </si>
  <si>
    <t>Кононов Валерий Леонидович</t>
  </si>
  <si>
    <t>Токарь /Механизация/</t>
  </si>
  <si>
    <t>Косоруков Виктор Анатольевич</t>
  </si>
  <si>
    <t>Кривченков Сергей Николаевич</t>
  </si>
  <si>
    <t>Кузьмин Алексей Александрович</t>
  </si>
  <si>
    <t>Кузьмин Николай Алексеевич</t>
  </si>
  <si>
    <t>Куракулов Андрей Валентинович</t>
  </si>
  <si>
    <t>Логачева Валентина Александровна</t>
  </si>
  <si>
    <t>Лухин Сергей Евгеньевич</t>
  </si>
  <si>
    <t>Мальцев Сергей Викторович</t>
  </si>
  <si>
    <t>Мальцева Наталья Ивановна</t>
  </si>
  <si>
    <t>Уборщица /Администрация/</t>
  </si>
  <si>
    <t>Матусов Алексей Александрович</t>
  </si>
  <si>
    <t>Мастер/Механизация</t>
  </si>
  <si>
    <t>Мащенко Григорий Григорьевич</t>
  </si>
  <si>
    <t>Некрасов Василий Александрович</t>
  </si>
  <si>
    <t>Нестерова Екатерина Леонидовна</t>
  </si>
  <si>
    <t>Диспетчер</t>
  </si>
  <si>
    <t>Панина Елена Анатольевна</t>
  </si>
  <si>
    <t>Медсестра /Механизация/</t>
  </si>
  <si>
    <t>Панюков Иван Николаевич</t>
  </si>
  <si>
    <t>Пастухов Петр Семенович</t>
  </si>
  <si>
    <t>Плаксин Игорь Михайлович</t>
  </si>
  <si>
    <t>Полянский Вячеслав Васильевич</t>
  </si>
  <si>
    <t>Селютин Владимир Митрофанович</t>
  </si>
  <si>
    <t>Сергеев Александр Николаевич</t>
  </si>
  <si>
    <t>Сидельников Сергей Николаевич</t>
  </si>
  <si>
    <t>Синяв Леонид Иванович</t>
  </si>
  <si>
    <t>Соколов Андрей Вячеславович</t>
  </si>
  <si>
    <t>Солосенков Виталий Николаевич</t>
  </si>
  <si>
    <t>Сорокин Николай Иванович</t>
  </si>
  <si>
    <t>Ступин Александр Викторович</t>
  </si>
  <si>
    <t>Суслов Сергей Иванович</t>
  </si>
  <si>
    <t>Токарев Станислав Васильевич</t>
  </si>
  <si>
    <t>Толстых Сергей Николаевич</t>
  </si>
  <si>
    <t>Хмелевской Александр Михайлович</t>
  </si>
  <si>
    <t>Чаркин Иван Витальевич</t>
  </si>
  <si>
    <t>Черновол Сергей Петрович</t>
  </si>
  <si>
    <t>Шаталов Николай Иванович</t>
  </si>
  <si>
    <t>Шатохин Александр Алексеевич</t>
  </si>
  <si>
    <t>Яковлев Виктор Николаевич</t>
  </si>
  <si>
    <t>Яковцов Вячеслав Алексеевич</t>
  </si>
  <si>
    <t>Итого:</t>
  </si>
  <si>
    <t>Гребенкин Александр Николаевич</t>
  </si>
  <si>
    <t>Сторож/Механизация</t>
  </si>
  <si>
    <t>Каськов Александр Юрьевич</t>
  </si>
  <si>
    <t>Премия</t>
  </si>
  <si>
    <t>Удержания</t>
  </si>
  <si>
    <t>Отпуск</t>
  </si>
  <si>
    <t>Больничный лист</t>
  </si>
  <si>
    <t>02.07.2019</t>
  </si>
  <si>
    <t xml:space="preserve">Коба Роман Викторович </t>
  </si>
  <si>
    <t>ОКЛАД  1С</t>
  </si>
  <si>
    <t>Оклад по дням</t>
  </si>
  <si>
    <t>Шалимов Александр Михайлович</t>
  </si>
  <si>
    <t xml:space="preserve"> Дорожный Мастер/Механизация</t>
  </si>
  <si>
    <t>Новиков Андрей Иванович</t>
  </si>
  <si>
    <t>Тракторист -Машинист/Механизация/</t>
  </si>
  <si>
    <t>Яковлев Владимир Викторович</t>
  </si>
  <si>
    <t>Мастер по освещению и осветительным сетям /ДЭП-99/</t>
  </si>
  <si>
    <t>Акульшин Юрий Александрович</t>
  </si>
  <si>
    <t>Карокин Дмитрий Сергеевич</t>
  </si>
  <si>
    <t xml:space="preserve"> </t>
  </si>
  <si>
    <t>Кутепов Сергей Сергеевич</t>
  </si>
  <si>
    <t>Лещук Александр Максимович</t>
  </si>
  <si>
    <t>Теремецкий Александр Борисович</t>
  </si>
  <si>
    <t>Гладков Евгений Леонидович</t>
  </si>
  <si>
    <t>Карих Евгений Сергеевич</t>
  </si>
  <si>
    <t>Присягин Алексей Федорович</t>
  </si>
  <si>
    <t>01.08.2019г.</t>
  </si>
  <si>
    <t>Толстых Елена Владимировна</t>
  </si>
  <si>
    <t>Плаксин Дмитрий Александрович</t>
  </si>
  <si>
    <t>Машинист /механизация/</t>
  </si>
  <si>
    <t>Мальцев Сергей Николаевич</t>
  </si>
  <si>
    <t>01.10.219</t>
  </si>
  <si>
    <t>Мазалова Ольга Тихоновна</t>
  </si>
  <si>
    <t>главный инженер</t>
  </si>
  <si>
    <t>Мед. Осмотр</t>
  </si>
  <si>
    <t>Акульшин Денис Юрьевич</t>
  </si>
  <si>
    <t>сверх нормы часы</t>
  </si>
  <si>
    <t>сумма сверх норм часы</t>
  </si>
  <si>
    <t>Звягинцев Алексей Иванович</t>
  </si>
  <si>
    <t>Зорин Роман Владимирович</t>
  </si>
  <si>
    <t>Левахин Алексей Сергеевич</t>
  </si>
  <si>
    <t>электромонтер /механизация/</t>
  </si>
  <si>
    <t>Полянский Геннадий Иванович</t>
  </si>
  <si>
    <t>Машинист- погрузчика/Механизация/</t>
  </si>
  <si>
    <t xml:space="preserve">норма дней </t>
  </si>
  <si>
    <t>Бабичев Михаил Анатольевич</t>
  </si>
  <si>
    <t>Тракторист Машинист/ Механизация</t>
  </si>
  <si>
    <t>Боев Александр Иванович</t>
  </si>
  <si>
    <t>27,11,19</t>
  </si>
  <si>
    <t>Гамов Валентин Николаевич</t>
  </si>
  <si>
    <t>Оперативный дежурный</t>
  </si>
  <si>
    <t>Евшиков Артур Иванович</t>
  </si>
  <si>
    <t>26,11,19</t>
  </si>
  <si>
    <t>Ильницкий Александр Владимирович</t>
  </si>
  <si>
    <t>11,11,19</t>
  </si>
  <si>
    <t>18,11,19</t>
  </si>
  <si>
    <t>01,11,19</t>
  </si>
  <si>
    <t>Лухин Сергей Александрович</t>
  </si>
  <si>
    <t>Михайлов Дмитрий Русланович</t>
  </si>
  <si>
    <t>Машинист (погрузчика)</t>
  </si>
  <si>
    <t>Полянский Николай Иванович</t>
  </si>
  <si>
    <t>Степкин Леонид Анатольевич</t>
  </si>
  <si>
    <t>Шаталов Николай Вениаминович</t>
  </si>
  <si>
    <t>Шумаков Леонид Васильевич</t>
  </si>
  <si>
    <t>Ягодников Виктор Николаевич</t>
  </si>
  <si>
    <t>Водитель автопод/механизация</t>
  </si>
  <si>
    <t>Мат помощь</t>
  </si>
  <si>
    <t>Водитель КАМАЗ /Механизация/</t>
  </si>
  <si>
    <t>Водитель газ /Механизация/</t>
  </si>
  <si>
    <t>Водитель ГАЗ /Механизация/</t>
  </si>
  <si>
    <t>Водитель  гидропод-к /Механизация/</t>
  </si>
  <si>
    <t>Водитель ГАЗ</t>
  </si>
  <si>
    <t>Водитель легк а/м/Механизация/</t>
  </si>
  <si>
    <t xml:space="preserve">Водитель КАМАЗ </t>
  </si>
  <si>
    <t>Водитель Газ /Механизация/</t>
  </si>
  <si>
    <t>Курьян Николай Владимирович</t>
  </si>
  <si>
    <t>Водитель КАМАЗ/Механизация/</t>
  </si>
  <si>
    <t>Беляков Юрий Валерьевич</t>
  </si>
  <si>
    <t>Электромонтер по ремонту и обслуживанию электрооборудования</t>
  </si>
  <si>
    <t>Мазин Александр Николаевич</t>
  </si>
  <si>
    <t>Дорожный рабочий</t>
  </si>
  <si>
    <t>Марченко Владимир Владимирович</t>
  </si>
  <si>
    <t>Машинист</t>
  </si>
  <si>
    <t>Дорожный рабочий/ механизация</t>
  </si>
  <si>
    <t>Афанасьев Виктор Александрович</t>
  </si>
  <si>
    <t>Дорожный мастер /Механизация/</t>
  </si>
  <si>
    <t>Панюков Юрий Валентинович</t>
  </si>
  <si>
    <t>Букреев Андрей Владимирович</t>
  </si>
  <si>
    <t>Копаев Геннадий Александрович</t>
  </si>
  <si>
    <t>01.012020</t>
  </si>
  <si>
    <t>Словесов Алексей Александрович</t>
  </si>
  <si>
    <t>Толкачев Вадим Анатольевич</t>
  </si>
  <si>
    <t>Шаталов Юрий Александрович</t>
  </si>
  <si>
    <t>Батраченко Александр Павлович</t>
  </si>
  <si>
    <t>Водитель ГАЗ /Механизация</t>
  </si>
  <si>
    <t>Лобов Николай Владимирович</t>
  </si>
  <si>
    <t>Машинимт погрузчика /механизация/</t>
  </si>
  <si>
    <t>Кавыршин Юрий Владимирович</t>
  </si>
  <si>
    <t>Кокорев Сергей Иванович</t>
  </si>
  <si>
    <t xml:space="preserve">Водитель газель /Механизация/ </t>
  </si>
  <si>
    <t>Пызин Николай Николаевич</t>
  </si>
  <si>
    <t>Кажикин Сергей Евгеньевич</t>
  </si>
  <si>
    <t>Электромонтер по ремонту и обслуживанию электрооборудования /ДЭП-99/</t>
  </si>
  <si>
    <t>Автогрейдерист /Механизация/</t>
  </si>
  <si>
    <t>Тракторист Машинист /механизация/</t>
  </si>
  <si>
    <t xml:space="preserve"> Дорожный мастер /Адмнистрация/</t>
  </si>
  <si>
    <t>Итого начислено</t>
  </si>
  <si>
    <t>Машинист МТЗ/механизация/</t>
  </si>
  <si>
    <t>Машинист погрузчика/механизация/</t>
  </si>
  <si>
    <t>Период: март 2020  г. 21 р/дн-168ч</t>
  </si>
  <si>
    <t>И.О. Начальника участка</t>
  </si>
  <si>
    <t>Кудрявцев Алексей Александрович</t>
  </si>
  <si>
    <t>З/пл (10-е)</t>
  </si>
  <si>
    <t>норма часов</t>
  </si>
  <si>
    <t>Богданов Андрей Иванович</t>
  </si>
  <si>
    <t>Леонов Александр Геннадьевич</t>
  </si>
  <si>
    <t>Луханин Валерий Николаевич</t>
  </si>
  <si>
    <t>Соващенко Игорь Леонидович</t>
  </si>
  <si>
    <t>Хрипков Николай Николаевич</t>
  </si>
  <si>
    <t>Бежин Сергей Анатольевич</t>
  </si>
  <si>
    <t>Исполнительный лист</t>
  </si>
  <si>
    <t>Удер-жания</t>
  </si>
  <si>
    <t>машинист МТЗ/Механизация/</t>
  </si>
  <si>
    <t>ПОДПИСЬ</t>
  </si>
  <si>
    <t>СУММА</t>
  </si>
  <si>
    <t>КоломийцевСергей Викторович</t>
  </si>
  <si>
    <t>Водитель КДМ</t>
  </si>
  <si>
    <t>Дорожный рабочий /Механизация/ 0,75 ст</t>
  </si>
  <si>
    <t>Подоляка Денис Викторович</t>
  </si>
  <si>
    <t>Марченко Никита Владимирович</t>
  </si>
  <si>
    <t>Водитель/Механизация/</t>
  </si>
  <si>
    <t>Чернышев Михаил Михайлович</t>
  </si>
  <si>
    <t>Водитель /Механизация/</t>
  </si>
  <si>
    <t>Нефедов Николай Алексеевич</t>
  </si>
  <si>
    <t>Паньшин Александр Николаевич</t>
  </si>
  <si>
    <t>дорожный рабочий /Механизация</t>
  </si>
  <si>
    <t>Севрюков Николай Тимофеевич</t>
  </si>
  <si>
    <t>Степкин Александр Николаевич</t>
  </si>
  <si>
    <t>Часы в командировке</t>
  </si>
  <si>
    <t>з/плата командировок</t>
  </si>
  <si>
    <t>часы содержание</t>
  </si>
  <si>
    <t>з/плата по содержанию</t>
  </si>
  <si>
    <t>больничный,отпуск,командировки дни</t>
  </si>
  <si>
    <t>Всего отработано часов/дней</t>
  </si>
  <si>
    <t>И.О.Главный инженер /Администрация/</t>
  </si>
  <si>
    <t>И.О. Директора/Администрация/</t>
  </si>
  <si>
    <t>Дорожный мастер/Механизация/</t>
  </si>
  <si>
    <t>Август 2020  г</t>
  </si>
  <si>
    <t>Пожидаев Роман Валерьевич</t>
  </si>
  <si>
    <t xml:space="preserve">Электромонтер по ремонту и обслуживанию электрооборудования  </t>
  </si>
  <si>
    <t>Кислинский Андрей Иванович</t>
  </si>
  <si>
    <t>Черных Игорь Сергеевич</t>
  </si>
  <si>
    <t>ГПД</t>
  </si>
  <si>
    <t>сторож ГПД</t>
  </si>
  <si>
    <t>Березуцкий Дмитрий Николаевич</t>
  </si>
  <si>
    <t>Белоножко Александр Михайлович</t>
  </si>
  <si>
    <t>Матусов Сергей Евгеньевич</t>
  </si>
  <si>
    <t>Еременко Радий Борисович</t>
  </si>
  <si>
    <t>Рудзык Михаил Сергеевич</t>
  </si>
  <si>
    <t>Серов Дмитрий Юрьевич</t>
  </si>
  <si>
    <t>Премия,командировочные</t>
  </si>
  <si>
    <t>Шмыков Виктор Александрович</t>
  </si>
  <si>
    <t>Водитель/механизация/</t>
  </si>
  <si>
    <t>дорожный рабочий /механизация/</t>
  </si>
  <si>
    <t>Тузинский Роман Андреевич</t>
  </si>
  <si>
    <t>Букреев Николай Витальевич</t>
  </si>
  <si>
    <t>Дуракова Наталья Станиславовна</t>
  </si>
  <si>
    <t>диспетчер/механизация/</t>
  </si>
  <si>
    <t>электромонтер</t>
  </si>
  <si>
    <t>Гололобов Сергей Юрьевич</t>
  </si>
  <si>
    <t>Казанцев Юрий Валентинович</t>
  </si>
  <si>
    <t>тракторист машинист/механизация</t>
  </si>
  <si>
    <t>Коротких Михаил Данилович</t>
  </si>
  <si>
    <t>дорожный рабочий /Механизация/</t>
  </si>
  <si>
    <t xml:space="preserve"> Директор/Администрация/</t>
  </si>
  <si>
    <t>со 2.11.20 по</t>
  </si>
  <si>
    <t>Балычевцев Сергей Михайлович</t>
  </si>
  <si>
    <t>принятс 9.11.20</t>
  </si>
  <si>
    <t>уволен с 9.11.20</t>
  </si>
  <si>
    <t>И.О. Дорожного мастера/Администрация/</t>
  </si>
  <si>
    <t>Болгов Сергей Николаевич</t>
  </si>
  <si>
    <t>принят с 9.11.20</t>
  </si>
  <si>
    <t>переведен с 9.11.20</t>
  </si>
  <si>
    <t>сторож</t>
  </si>
  <si>
    <t>уволен с 13.11.20</t>
  </si>
  <si>
    <t>Целыковский Сергей Валерьевич</t>
  </si>
  <si>
    <t>уволен с 18.11.20</t>
  </si>
  <si>
    <t>принят с 17.11.20</t>
  </si>
  <si>
    <t>принят с 19.11.20</t>
  </si>
  <si>
    <t>Период: ноябрь 2020  г. 20 р/дн-159ч</t>
  </si>
  <si>
    <t>бол.с15.10.20-1.11.20,2.11.20-11.11.20</t>
  </si>
  <si>
    <t>бол.19.10.20-02.11.20</t>
  </si>
  <si>
    <t>бол. 02.11.20-16.11.20</t>
  </si>
  <si>
    <t>б 2.11.20-16.11.20</t>
  </si>
  <si>
    <t>с03.11.20-16.11.20</t>
  </si>
  <si>
    <t>с2.11.20-16.11.20</t>
  </si>
  <si>
    <t>с05.11.20-18.11.20</t>
  </si>
  <si>
    <t>с2.11.20-16.11.20,с17.11.20-20.11.20</t>
  </si>
  <si>
    <t>с09.11.20-20.11.20</t>
  </si>
  <si>
    <t>переведен со 2.11.20,б/с 23,27 11.20</t>
  </si>
  <si>
    <t>бол.с12.11-25.11</t>
  </si>
  <si>
    <t xml:space="preserve">  </t>
  </si>
  <si>
    <t xml:space="preserve">                                                                             </t>
  </si>
  <si>
    <t>болеет с 9.11.20</t>
  </si>
  <si>
    <t xml:space="preserve">Бормина Елена </t>
  </si>
  <si>
    <t>дорожная рабочая /механизация/</t>
  </si>
  <si>
    <t>болеет3.11.20</t>
  </si>
  <si>
    <t>болеет с2.11.-24.11,20.с 25.11.20 прод.бол</t>
  </si>
  <si>
    <t>бол. 02.11.20-26.11.20</t>
  </si>
  <si>
    <t>198/19</t>
  </si>
  <si>
    <t>214/20</t>
  </si>
  <si>
    <t>160/20</t>
  </si>
  <si>
    <t>249/19</t>
  </si>
  <si>
    <t>160/16</t>
  </si>
  <si>
    <t>191/21</t>
  </si>
  <si>
    <t>244/17</t>
  </si>
  <si>
    <t>168/21</t>
  </si>
  <si>
    <t>236/20</t>
  </si>
  <si>
    <t>216/21</t>
  </si>
  <si>
    <t>237/19</t>
  </si>
  <si>
    <t>185/18</t>
  </si>
  <si>
    <t>170/19</t>
  </si>
  <si>
    <t>188/19</t>
  </si>
  <si>
    <t>254/20</t>
  </si>
  <si>
    <t>168/19</t>
  </si>
  <si>
    <t>216/20</t>
  </si>
  <si>
    <t>171/19</t>
  </si>
  <si>
    <t>48/4</t>
  </si>
  <si>
    <t>189/21</t>
  </si>
  <si>
    <t>194/19</t>
  </si>
  <si>
    <t>175/21</t>
  </si>
  <si>
    <t>186/19</t>
  </si>
  <si>
    <t>117/11</t>
  </si>
  <si>
    <t>262/20</t>
  </si>
  <si>
    <t>187/20</t>
  </si>
  <si>
    <t>146/16</t>
  </si>
  <si>
    <t>219/21</t>
  </si>
  <si>
    <t>128/15</t>
  </si>
  <si>
    <t>252/18</t>
  </si>
  <si>
    <t>96/12</t>
  </si>
  <si>
    <t>186/21</t>
  </si>
  <si>
    <t>233/21</t>
  </si>
  <si>
    <t>200/22</t>
  </si>
  <si>
    <t>143/17</t>
  </si>
  <si>
    <t>88/8</t>
  </si>
  <si>
    <t>210/21</t>
  </si>
  <si>
    <t>234/22</t>
  </si>
  <si>
    <t>199/20</t>
  </si>
  <si>
    <t>144/18</t>
  </si>
  <si>
    <t>165/19</t>
  </si>
  <si>
    <t>173/21</t>
  </si>
  <si>
    <t>269/22</t>
  </si>
  <si>
    <t>159/16</t>
  </si>
  <si>
    <t>204/21</t>
  </si>
  <si>
    <t>79/20</t>
  </si>
  <si>
    <t>103/10</t>
  </si>
  <si>
    <t>192/21</t>
  </si>
  <si>
    <t>167/20</t>
  </si>
  <si>
    <t>200/19</t>
  </si>
  <si>
    <t>201/21</t>
  </si>
  <si>
    <t>112/10</t>
  </si>
  <si>
    <t>265/20</t>
  </si>
  <si>
    <t>208/20</t>
  </si>
  <si>
    <t>224/21</t>
  </si>
  <si>
    <t>135/17</t>
  </si>
  <si>
    <t>195/15</t>
  </si>
  <si>
    <t>138/16</t>
  </si>
  <si>
    <t>болеет с 23.11.20</t>
  </si>
  <si>
    <t>244/22</t>
  </si>
  <si>
    <t>159/14</t>
  </si>
  <si>
    <t>167/15</t>
  </si>
  <si>
    <t>179/16</t>
  </si>
  <si>
    <t>196/20</t>
  </si>
  <si>
    <t>263/19</t>
  </si>
  <si>
    <t>238/19</t>
  </si>
  <si>
    <t>болеет</t>
  </si>
  <si>
    <t>242/18</t>
  </si>
  <si>
    <t>157/14</t>
  </si>
  <si>
    <t>245/19</t>
  </si>
  <si>
    <t>89/11</t>
  </si>
  <si>
    <t>бол. С 11-26.11.20</t>
  </si>
  <si>
    <t>100/11</t>
  </si>
  <si>
    <t>72/6</t>
  </si>
  <si>
    <t>207/20</t>
  </si>
  <si>
    <t>205/20</t>
  </si>
  <si>
    <t>226/23</t>
  </si>
  <si>
    <t>174/21</t>
  </si>
  <si>
    <t>185/21</t>
  </si>
  <si>
    <t>245/20</t>
  </si>
  <si>
    <t>205/21</t>
  </si>
  <si>
    <t>190/21</t>
  </si>
  <si>
    <t>222/21</t>
  </si>
  <si>
    <t>229/20</t>
  </si>
  <si>
    <t>202/20</t>
  </si>
  <si>
    <t>196/19</t>
  </si>
  <si>
    <t>210/22</t>
  </si>
  <si>
    <t>ком.1.11.20</t>
  </si>
  <si>
    <t>143/14</t>
  </si>
  <si>
    <t>болеет с 21.11</t>
  </si>
  <si>
    <t>259/20</t>
  </si>
  <si>
    <t>234/20</t>
  </si>
  <si>
    <t>240/17</t>
  </si>
  <si>
    <t>1.11 а/б</t>
  </si>
  <si>
    <t>76/8</t>
  </si>
  <si>
    <t>161/11</t>
  </si>
  <si>
    <t>1.11.20а/б</t>
  </si>
  <si>
    <t>80/10</t>
  </si>
  <si>
    <t>79/10</t>
  </si>
  <si>
    <t>178/15</t>
  </si>
  <si>
    <t>159/20</t>
  </si>
  <si>
    <t>198/24</t>
  </si>
  <si>
    <t>250/24</t>
  </si>
  <si>
    <t>206/24</t>
  </si>
  <si>
    <t>201/25</t>
  </si>
  <si>
    <t>124/14</t>
  </si>
  <si>
    <t>106/11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</si>
</sst>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0_ ;\-0\ "/>
    <numFmt numFmtId="166" formatCode="0.00_ ;\-0.00\ "/>
    <numFmt numFmtId="167" formatCode="#,##0.00\ _₽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8"/>
      <name val="Arial"/>
      <family val="2"/>
    </font>
    <font>
      <b/>
      <i/>
      <sz val="8"/>
      <name val="Arial"/>
      <family val="2"/>
      <charset val="204"/>
    </font>
    <font>
      <b/>
      <sz val="11"/>
      <name val="Calibri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5" fillId="2" borderId="0" xfId="0" applyFont="1" applyFill="1"/>
    <xf numFmtId="0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/>
    <xf numFmtId="0" fontId="5" fillId="2" borderId="0" xfId="0" applyFont="1" applyFill="1" applyAlignment="1">
      <alignment wrapText="1"/>
    </xf>
    <xf numFmtId="0" fontId="8" fillId="2" borderId="0" xfId="0" applyFont="1" applyFill="1"/>
    <xf numFmtId="0" fontId="3" fillId="2" borderId="2" xfId="0" applyFont="1" applyFill="1" applyBorder="1"/>
    <xf numFmtId="0" fontId="9" fillId="2" borderId="2" xfId="1" applyNumberFormat="1" applyFont="1" applyFill="1" applyBorder="1" applyAlignment="1">
      <alignment horizontal="left" vertical="top" wrapText="1"/>
    </xf>
    <xf numFmtId="0" fontId="9" fillId="2" borderId="2" xfId="1" applyNumberFormat="1" applyFont="1" applyFill="1" applyBorder="1" applyAlignment="1">
      <alignment horizontal="left" vertical="top"/>
    </xf>
    <xf numFmtId="0" fontId="9" fillId="2" borderId="2" xfId="1" applyNumberFormat="1" applyFont="1" applyFill="1" applyBorder="1" applyAlignment="1">
      <alignment horizontal="center" vertical="top"/>
    </xf>
    <xf numFmtId="0" fontId="9" fillId="2" borderId="2" xfId="1" applyNumberFormat="1" applyFont="1" applyFill="1" applyBorder="1" applyAlignment="1">
      <alignment horizontal="center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vertical="top" wrapText="1"/>
    </xf>
    <xf numFmtId="0" fontId="5" fillId="2" borderId="2" xfId="0" applyFont="1" applyFill="1" applyBorder="1"/>
    <xf numFmtId="0" fontId="5" fillId="2" borderId="4" xfId="0" applyFont="1" applyFill="1" applyBorder="1"/>
    <xf numFmtId="164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wrapText="1"/>
    </xf>
    <xf numFmtId="0" fontId="12" fillId="2" borderId="2" xfId="0" applyFont="1" applyFill="1" applyBorder="1"/>
    <xf numFmtId="164" fontId="12" fillId="2" borderId="2" xfId="0" applyNumberFormat="1" applyFont="1" applyFill="1" applyBorder="1"/>
    <xf numFmtId="0" fontId="12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/>
    <xf numFmtId="164" fontId="5" fillId="2" borderId="0" xfId="0" applyNumberFormat="1" applyFont="1" applyFill="1"/>
    <xf numFmtId="0" fontId="6" fillId="2" borderId="2" xfId="1" applyNumberFormat="1" applyFont="1" applyFill="1" applyBorder="1" applyAlignment="1">
      <alignment horizontal="left" vertical="center" wrapText="1"/>
    </xf>
    <xf numFmtId="0" fontId="7" fillId="2" borderId="2" xfId="1" applyNumberFormat="1" applyFont="1" applyFill="1" applyBorder="1" applyAlignment="1">
      <alignment horizontal="center" vertical="top"/>
    </xf>
    <xf numFmtId="165" fontId="5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10" fillId="2" borderId="2" xfId="1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14" fontId="7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/>
    <xf numFmtId="164" fontId="11" fillId="2" borderId="2" xfId="0" applyNumberFormat="1" applyFont="1" applyFill="1" applyBorder="1" applyAlignment="1"/>
    <xf numFmtId="0" fontId="7" fillId="2" borderId="2" xfId="0" applyFont="1" applyFill="1" applyBorder="1" applyAlignment="1">
      <alignment horizontal="center" vertical="top" wrapText="1"/>
    </xf>
    <xf numFmtId="14" fontId="7" fillId="2" borderId="2" xfId="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14" fontId="1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right"/>
    </xf>
    <xf numFmtId="0" fontId="9" fillId="2" borderId="4" xfId="1" applyNumberFormat="1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wrapText="1"/>
    </xf>
    <xf numFmtId="164" fontId="5" fillId="2" borderId="4" xfId="0" applyNumberFormat="1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0" fontId="4" fillId="2" borderId="7" xfId="1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/>
    <xf numFmtId="0" fontId="12" fillId="2" borderId="2" xfId="0" applyNumberFormat="1" applyFont="1" applyFill="1" applyBorder="1"/>
    <xf numFmtId="166" fontId="5" fillId="2" borderId="2" xfId="0" applyNumberFormat="1" applyFont="1" applyFill="1" applyBorder="1" applyAlignment="1">
      <alignment horizontal="center"/>
    </xf>
    <xf numFmtId="165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2" borderId="2" xfId="1" applyNumberFormat="1" applyFont="1" applyFill="1" applyBorder="1" applyAlignment="1">
      <alignment vertical="top" wrapText="1"/>
    </xf>
    <xf numFmtId="0" fontId="17" fillId="2" borderId="2" xfId="1" applyNumberFormat="1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/>
    </xf>
    <xf numFmtId="0" fontId="18" fillId="2" borderId="2" xfId="1" applyNumberFormat="1" applyFont="1" applyFill="1" applyBorder="1" applyAlignment="1">
      <alignment horizontal="center" vertical="top"/>
    </xf>
    <xf numFmtId="164" fontId="15" fillId="2" borderId="2" xfId="0" applyNumberFormat="1" applyFont="1" applyFill="1" applyBorder="1" applyAlignment="1"/>
    <xf numFmtId="0" fontId="15" fillId="2" borderId="2" xfId="0" applyNumberFormat="1" applyFont="1" applyFill="1" applyBorder="1" applyAlignment="1">
      <alignment horizontal="center"/>
    </xf>
    <xf numFmtId="14" fontId="18" fillId="2" borderId="2" xfId="1" applyNumberFormat="1" applyFont="1" applyFill="1" applyBorder="1" applyAlignment="1">
      <alignment horizontal="center" vertical="top"/>
    </xf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2" xfId="1" applyNumberFormat="1" applyFont="1" applyFill="1" applyBorder="1" applyAlignment="1">
      <alignment horizontal="center" vertical="top" wrapText="1"/>
    </xf>
    <xf numFmtId="44" fontId="19" fillId="2" borderId="2" xfId="1" applyNumberFormat="1" applyFont="1" applyFill="1" applyBorder="1" applyAlignment="1">
      <alignment horizontal="center" vertical="top"/>
    </xf>
    <xf numFmtId="44" fontId="19" fillId="2" borderId="2" xfId="1" applyNumberFormat="1" applyFont="1" applyFill="1" applyBorder="1" applyAlignment="1">
      <alignment horizontal="center" vertical="top" wrapText="1"/>
    </xf>
    <xf numFmtId="165" fontId="19" fillId="2" borderId="2" xfId="1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/>
    <xf numFmtId="164" fontId="8" fillId="2" borderId="2" xfId="0" applyNumberFormat="1" applyFont="1" applyFill="1" applyBorder="1" applyAlignment="1"/>
    <xf numFmtId="164" fontId="8" fillId="2" borderId="2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/>
    <xf numFmtId="0" fontId="5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14" fontId="20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2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/>
    <xf numFmtId="164" fontId="11" fillId="2" borderId="0" xfId="0" applyNumberFormat="1" applyFont="1" applyFill="1"/>
    <xf numFmtId="0" fontId="11" fillId="2" borderId="0" xfId="0" applyFont="1" applyFill="1"/>
    <xf numFmtId="0" fontId="23" fillId="2" borderId="5" xfId="1" applyNumberFormat="1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/>
    </xf>
    <xf numFmtId="164" fontId="11" fillId="2" borderId="6" xfId="0" applyNumberFormat="1" applyFont="1" applyFill="1" applyBorder="1" applyAlignment="1"/>
    <xf numFmtId="164" fontId="11" fillId="2" borderId="3" xfId="0" applyNumberFormat="1" applyFont="1" applyFill="1" applyBorder="1" applyAlignment="1"/>
    <xf numFmtId="167" fontId="11" fillId="2" borderId="3" xfId="0" applyNumberFormat="1" applyFont="1" applyFill="1" applyBorder="1" applyAlignment="1">
      <alignment horizontal="right"/>
    </xf>
    <xf numFmtId="167" fontId="11" fillId="2" borderId="2" xfId="0" applyNumberFormat="1" applyFont="1" applyFill="1" applyBorder="1"/>
    <xf numFmtId="167" fontId="11" fillId="2" borderId="2" xfId="0" applyNumberFormat="1" applyFont="1" applyFill="1" applyBorder="1" applyAlignment="1"/>
    <xf numFmtId="164" fontId="11" fillId="2" borderId="3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0" fontId="11" fillId="2" borderId="3" xfId="0" applyFont="1" applyFill="1" applyBorder="1"/>
    <xf numFmtId="164" fontId="11" fillId="2" borderId="3" xfId="0" applyNumberFormat="1" applyFont="1" applyFill="1" applyBorder="1" applyAlignment="1">
      <alignment wrapText="1"/>
    </xf>
    <xf numFmtId="0" fontId="11" fillId="2" borderId="2" xfId="0" applyFont="1" applyFill="1" applyBorder="1"/>
    <xf numFmtId="164" fontId="11" fillId="2" borderId="3" xfId="0" applyNumberFormat="1" applyFont="1" applyFill="1" applyBorder="1" applyAlignment="1">
      <alignment horizontal="center"/>
    </xf>
    <xf numFmtId="164" fontId="11" fillId="2" borderId="9" xfId="0" applyNumberFormat="1" applyFont="1" applyFill="1" applyBorder="1"/>
    <xf numFmtId="164" fontId="11" fillId="2" borderId="10" xfId="0" applyNumberFormat="1" applyFont="1" applyFill="1" applyBorder="1"/>
    <xf numFmtId="164" fontId="11" fillId="2" borderId="3" xfId="0" applyNumberFormat="1" applyFont="1" applyFill="1" applyBorder="1"/>
    <xf numFmtId="0" fontId="11" fillId="3" borderId="0" xfId="0" applyFont="1" applyFill="1"/>
    <xf numFmtId="0" fontId="22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4" fillId="2" borderId="7" xfId="1" applyNumberFormat="1" applyFont="1" applyFill="1" applyBorder="1" applyAlignment="1">
      <alignment horizontal="center" vertical="top" wrapText="1"/>
    </xf>
    <xf numFmtId="164" fontId="11" fillId="3" borderId="6" xfId="0" applyNumberFormat="1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164" fontId="13" fillId="2" borderId="0" xfId="0" applyNumberFormat="1" applyFont="1" applyFill="1"/>
    <xf numFmtId="0" fontId="13" fillId="2" borderId="0" xfId="0" applyFont="1" applyFill="1"/>
    <xf numFmtId="4" fontId="5" fillId="2" borderId="0" xfId="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left" vertical="top"/>
    </xf>
    <xf numFmtId="0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center" vertical="top" wrapText="1"/>
    </xf>
    <xf numFmtId="0" fontId="3" fillId="2" borderId="4" xfId="1" applyNumberFormat="1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/>
    </xf>
    <xf numFmtId="44" fontId="19" fillId="2" borderId="2" xfId="1" applyNumberFormat="1" applyFont="1" applyFill="1" applyBorder="1" applyAlignment="1">
      <alignment horizontal="center" wrapText="1"/>
    </xf>
    <xf numFmtId="0" fontId="19" fillId="2" borderId="2" xfId="1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wrapText="1"/>
    </xf>
    <xf numFmtId="0" fontId="4" fillId="2" borderId="2" xfId="1" applyNumberFormat="1" applyFont="1" applyFill="1" applyBorder="1" applyAlignment="1">
      <alignment horizontal="left" vertical="top" wrapText="1"/>
    </xf>
    <xf numFmtId="0" fontId="16" fillId="2" borderId="2" xfId="1" applyNumberFormat="1" applyFont="1" applyFill="1" applyBorder="1" applyAlignment="1">
      <alignment horizontal="left" vertical="center" wrapText="1"/>
    </xf>
    <xf numFmtId="0" fontId="17" fillId="2" borderId="2" xfId="1" applyNumberFormat="1" applyFont="1" applyFill="1" applyBorder="1" applyAlignment="1">
      <alignment horizontal="left" vertic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Alignment="1">
      <alignment horizontal="center" wrapText="1"/>
    </xf>
    <xf numFmtId="0" fontId="8" fillId="2" borderId="0" xfId="0" applyNumberFormat="1" applyFont="1" applyFill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wrapText="1"/>
    </xf>
    <xf numFmtId="0" fontId="12" fillId="2" borderId="2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65" fontId="19" fillId="2" borderId="2" xfId="1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/>
    <xf numFmtId="0" fontId="8" fillId="2" borderId="2" xfId="0" applyFont="1" applyFill="1" applyBorder="1" applyAlignment="1">
      <alignment wrapText="1"/>
    </xf>
    <xf numFmtId="16" fontId="5" fillId="2" borderId="2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4" fillId="2" borderId="8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2"/>
  <sheetViews>
    <sheetView tabSelected="1" view="pageBreakPreview" zoomScale="70" zoomScaleNormal="100" zoomScaleSheetLayoutView="70" workbookViewId="0">
      <pane ySplit="4" topLeftCell="A17" activePane="bottomLeft" state="frozen"/>
      <selection pane="bottomLeft" activeCell="X17" sqref="X17"/>
    </sheetView>
  </sheetViews>
  <sheetFormatPr defaultRowHeight="15" x14ac:dyDescent="0.25"/>
  <cols>
    <col min="1" max="1" width="4.5703125" style="1" bestFit="1" customWidth="1"/>
    <col min="2" max="2" width="27.85546875" style="1" customWidth="1"/>
    <col min="3" max="3" width="18.28515625" style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customWidth="1"/>
    <col min="8" max="8" width="11.28515625" style="138" customWidth="1"/>
    <col min="9" max="9" width="13.28515625" style="138" customWidth="1"/>
    <col min="10" max="10" width="12.85546875" style="1" customWidth="1"/>
    <col min="11" max="11" width="13.7109375" style="1" customWidth="1"/>
    <col min="12" max="12" width="12.140625" style="1" customWidth="1"/>
    <col min="13" max="13" width="13" style="1" customWidth="1"/>
    <col min="14" max="14" width="7.28515625" style="1" customWidth="1"/>
    <col min="15" max="15" width="6.7109375" style="1" customWidth="1"/>
    <col min="16" max="16" width="8.7109375" style="1" customWidth="1"/>
    <col min="17" max="17" width="7" style="1" customWidth="1"/>
    <col min="18" max="18" width="11.85546875" style="1" customWidth="1"/>
    <col min="19" max="19" width="13.28515625" style="1" customWidth="1"/>
    <col min="20" max="20" width="8.28515625" style="1" customWidth="1"/>
    <col min="21" max="21" width="15" style="84" customWidth="1"/>
    <col min="22" max="22" width="13.140625" style="84" customWidth="1"/>
    <col min="23" max="23" width="13.5703125" style="101" customWidth="1"/>
    <col min="24" max="24" width="14" style="1" customWidth="1"/>
    <col min="25" max="25" width="13.42578125" style="84" customWidth="1"/>
    <col min="26" max="26" width="14" style="84" customWidth="1"/>
    <col min="27" max="27" width="15.85546875" style="4" customWidth="1"/>
    <col min="28" max="28" width="9.5703125" style="1" bestFit="1" customWidth="1"/>
    <col min="29" max="16384" width="9.140625" style="1"/>
  </cols>
  <sheetData>
    <row r="1" spans="1:28" ht="15.75" customHeight="1" x14ac:dyDescent="0.25">
      <c r="B1" s="154" t="s">
        <v>0</v>
      </c>
      <c r="C1" s="154"/>
      <c r="D1" s="154"/>
      <c r="E1" s="154"/>
      <c r="V1" s="152"/>
      <c r="W1" s="152"/>
      <c r="X1" s="80"/>
    </row>
    <row r="2" spans="1:28" ht="33" customHeight="1" x14ac:dyDescent="0.25">
      <c r="B2" s="155" t="s">
        <v>290</v>
      </c>
      <c r="C2" s="155"/>
      <c r="D2" s="155"/>
      <c r="E2" s="155"/>
      <c r="G2" s="5" t="s">
        <v>1</v>
      </c>
      <c r="H2" s="139"/>
      <c r="I2" s="139"/>
      <c r="J2" s="14" t="s">
        <v>214</v>
      </c>
      <c r="K2" s="14">
        <v>165</v>
      </c>
      <c r="V2" s="144"/>
      <c r="W2" s="144" t="s">
        <v>120</v>
      </c>
      <c r="X2" s="80"/>
    </row>
    <row r="3" spans="1:28" ht="16.5" thickBot="1" x14ac:dyDescent="0.3">
      <c r="B3" s="4"/>
      <c r="C3" s="153"/>
      <c r="D3" s="153"/>
      <c r="E3" s="153"/>
      <c r="V3" s="144"/>
      <c r="W3" s="144"/>
      <c r="X3" s="80"/>
    </row>
    <row r="4" spans="1:28" ht="57" x14ac:dyDescent="0.25">
      <c r="A4" s="6"/>
      <c r="B4" s="7" t="s">
        <v>2</v>
      </c>
      <c r="C4" s="7" t="s">
        <v>3</v>
      </c>
      <c r="D4" s="7" t="s">
        <v>4</v>
      </c>
      <c r="E4" s="8" t="s">
        <v>5</v>
      </c>
      <c r="F4" s="9" t="s">
        <v>110</v>
      </c>
      <c r="G4" s="10" t="s">
        <v>6</v>
      </c>
      <c r="H4" s="10" t="s">
        <v>244</v>
      </c>
      <c r="I4" s="10" t="s">
        <v>243</v>
      </c>
      <c r="J4" s="11" t="s">
        <v>239</v>
      </c>
      <c r="K4" s="11" t="s">
        <v>240</v>
      </c>
      <c r="L4" s="11" t="s">
        <v>241</v>
      </c>
      <c r="M4" s="11" t="s">
        <v>242</v>
      </c>
      <c r="N4" s="11" t="s">
        <v>107</v>
      </c>
      <c r="O4" s="7" t="s">
        <v>106</v>
      </c>
      <c r="P4" s="7" t="s">
        <v>135</v>
      </c>
      <c r="Q4" s="7" t="s">
        <v>167</v>
      </c>
      <c r="R4" s="7" t="s">
        <v>261</v>
      </c>
      <c r="S4" s="107" t="s">
        <v>222</v>
      </c>
      <c r="T4" s="44" t="s">
        <v>221</v>
      </c>
      <c r="U4" s="85" t="s">
        <v>207</v>
      </c>
      <c r="V4" s="86" t="s">
        <v>8</v>
      </c>
      <c r="W4" s="81" t="s">
        <v>213</v>
      </c>
      <c r="X4" s="12" t="s">
        <v>9</v>
      </c>
      <c r="Y4" s="102" t="s">
        <v>10</v>
      </c>
      <c r="Z4" s="102" t="s">
        <v>10</v>
      </c>
    </row>
    <row r="5" spans="1:28" ht="27.75" customHeight="1" x14ac:dyDescent="0.25">
      <c r="A5" s="17">
        <v>1</v>
      </c>
      <c r="B5" s="31" t="s">
        <v>133</v>
      </c>
      <c r="C5" s="64" t="s">
        <v>275</v>
      </c>
      <c r="D5" s="65" t="s">
        <v>11</v>
      </c>
      <c r="E5" s="30">
        <v>43759</v>
      </c>
      <c r="F5" s="66">
        <v>46000</v>
      </c>
      <c r="G5" s="130">
        <v>50025</v>
      </c>
      <c r="H5" s="131" t="s">
        <v>407</v>
      </c>
      <c r="I5" s="131" t="s">
        <v>296</v>
      </c>
      <c r="J5" s="123"/>
      <c r="K5" s="43"/>
      <c r="L5" s="147">
        <v>80</v>
      </c>
      <c r="M5" s="49">
        <v>25012</v>
      </c>
      <c r="N5" s="69"/>
      <c r="O5" s="70"/>
      <c r="P5" s="71"/>
      <c r="Q5" s="71"/>
      <c r="R5" s="79"/>
      <c r="S5" s="45"/>
      <c r="T5" s="72"/>
      <c r="U5" s="106">
        <f>K5+M5+N5+O5+P5+Q5+R5-S5-T5</f>
        <v>25012</v>
      </c>
      <c r="V5" s="88"/>
      <c r="W5" s="35"/>
      <c r="X5" s="50"/>
      <c r="Y5" s="93"/>
      <c r="Z5" s="35">
        <f>ROUND(Y5:Y150,-2)</f>
        <v>0</v>
      </c>
      <c r="AA5" s="133"/>
      <c r="AB5" s="23"/>
    </row>
    <row r="6" spans="1:28" ht="27.75" customHeight="1" x14ac:dyDescent="0.25">
      <c r="A6" s="17">
        <v>2</v>
      </c>
      <c r="B6" s="31" t="s">
        <v>109</v>
      </c>
      <c r="C6" s="64" t="s">
        <v>245</v>
      </c>
      <c r="D6" s="65"/>
      <c r="E6" s="30"/>
      <c r="F6" s="66"/>
      <c r="G6" s="130">
        <v>40000</v>
      </c>
      <c r="H6" s="131" t="s">
        <v>408</v>
      </c>
      <c r="I6" s="131"/>
      <c r="J6" s="123"/>
      <c r="K6" s="43"/>
      <c r="L6" s="147">
        <v>79</v>
      </c>
      <c r="M6" s="49">
        <v>19874</v>
      </c>
      <c r="N6" s="69"/>
      <c r="O6" s="70"/>
      <c r="P6" s="71"/>
      <c r="Q6" s="71"/>
      <c r="R6" s="79"/>
      <c r="S6" s="45"/>
      <c r="T6" s="72"/>
      <c r="U6" s="106">
        <f>M6+N6+O6+P6+Q6+R6-S6-T6</f>
        <v>19874</v>
      </c>
      <c r="V6" s="88"/>
      <c r="W6" s="35"/>
      <c r="X6" s="50"/>
      <c r="Y6" s="93"/>
      <c r="Z6" s="35"/>
      <c r="AA6" s="133"/>
      <c r="AB6" s="23"/>
    </row>
    <row r="7" spans="1:28" ht="27.75" customHeight="1" x14ac:dyDescent="0.25">
      <c r="A7" s="17">
        <v>3</v>
      </c>
      <c r="B7" s="31" t="s">
        <v>109</v>
      </c>
      <c r="C7" s="64" t="s">
        <v>246</v>
      </c>
      <c r="D7" s="65"/>
      <c r="E7" s="30"/>
      <c r="F7" s="66"/>
      <c r="G7" s="130">
        <v>50025</v>
      </c>
      <c r="H7" s="131" t="s">
        <v>407</v>
      </c>
      <c r="I7" s="131" t="s">
        <v>276</v>
      </c>
      <c r="J7" s="123"/>
      <c r="K7" s="43"/>
      <c r="L7" s="147">
        <v>80</v>
      </c>
      <c r="M7" s="49">
        <v>25012</v>
      </c>
      <c r="N7" s="69"/>
      <c r="O7" s="70"/>
      <c r="P7" s="71"/>
      <c r="Q7" s="71"/>
      <c r="R7" s="79"/>
      <c r="S7" s="45"/>
      <c r="T7" s="72"/>
      <c r="U7" s="106">
        <f>M7</f>
        <v>25012</v>
      </c>
      <c r="V7" s="88"/>
      <c r="W7" s="35"/>
      <c r="X7" s="50"/>
      <c r="Y7" s="93"/>
      <c r="Z7" s="35"/>
      <c r="AA7" s="133"/>
      <c r="AB7" s="23"/>
    </row>
    <row r="8" spans="1:28" ht="27.75" customHeight="1" x14ac:dyDescent="0.25">
      <c r="A8" s="17">
        <v>4</v>
      </c>
      <c r="B8" s="13" t="s">
        <v>12</v>
      </c>
      <c r="C8" s="33" t="s">
        <v>13</v>
      </c>
      <c r="D8" s="29" t="s">
        <v>11</v>
      </c>
      <c r="E8" s="25" t="s">
        <v>14</v>
      </c>
      <c r="F8" s="50">
        <v>24200</v>
      </c>
      <c r="G8" s="50">
        <v>21054</v>
      </c>
      <c r="H8" s="140" t="s">
        <v>410</v>
      </c>
      <c r="I8" s="140"/>
      <c r="J8" s="123"/>
      <c r="K8" s="43"/>
      <c r="L8" s="26">
        <v>159</v>
      </c>
      <c r="M8" s="49">
        <v>21054</v>
      </c>
      <c r="N8" s="52"/>
      <c r="O8" s="50"/>
      <c r="P8" s="49"/>
      <c r="Q8" s="49"/>
      <c r="R8" s="49"/>
      <c r="S8" s="44"/>
      <c r="T8" s="3"/>
      <c r="U8" s="106">
        <f t="shared" ref="U8:U76" si="0">K8+M8+N8+O8+P8+Q8+R8-S8-T8</f>
        <v>21054</v>
      </c>
      <c r="V8" s="88"/>
      <c r="W8" s="35"/>
      <c r="X8" s="50"/>
      <c r="Y8" s="93"/>
      <c r="Z8" s="35">
        <f>ROUND(Y5:Y140,-2)</f>
        <v>0</v>
      </c>
      <c r="AA8" s="133"/>
      <c r="AB8" s="23"/>
    </row>
    <row r="9" spans="1:28" ht="27.75" customHeight="1" x14ac:dyDescent="0.25">
      <c r="A9" s="17">
        <v>5</v>
      </c>
      <c r="B9" s="13" t="s">
        <v>16</v>
      </c>
      <c r="C9" s="33" t="s">
        <v>17</v>
      </c>
      <c r="D9" s="29" t="s">
        <v>11</v>
      </c>
      <c r="E9" s="25" t="s">
        <v>14</v>
      </c>
      <c r="F9" s="50">
        <v>23000</v>
      </c>
      <c r="G9" s="50">
        <v>20010</v>
      </c>
      <c r="H9" s="140" t="s">
        <v>410</v>
      </c>
      <c r="I9" s="140"/>
      <c r="J9" s="123"/>
      <c r="K9" s="43"/>
      <c r="L9" s="26">
        <v>159</v>
      </c>
      <c r="M9" s="49">
        <v>20010</v>
      </c>
      <c r="N9" s="52"/>
      <c r="O9" s="50"/>
      <c r="P9" s="49"/>
      <c r="Q9" s="49"/>
      <c r="R9" s="49"/>
      <c r="S9" s="132"/>
      <c r="T9" s="3"/>
      <c r="U9" s="106">
        <f t="shared" si="0"/>
        <v>20010</v>
      </c>
      <c r="V9" s="88"/>
      <c r="W9" s="35"/>
      <c r="X9" s="50"/>
      <c r="Y9" s="93"/>
      <c r="Z9" s="35">
        <f>ROUND(Y9:Y151,-2)</f>
        <v>0</v>
      </c>
      <c r="AA9" s="133"/>
      <c r="AB9" s="23"/>
    </row>
    <row r="10" spans="1:28" ht="39" customHeight="1" x14ac:dyDescent="0.25">
      <c r="A10" s="17">
        <v>6</v>
      </c>
      <c r="B10" s="13" t="s">
        <v>18</v>
      </c>
      <c r="C10" s="33" t="s">
        <v>19</v>
      </c>
      <c r="D10" s="29" t="s">
        <v>11</v>
      </c>
      <c r="E10" s="25" t="s">
        <v>14</v>
      </c>
      <c r="F10" s="50">
        <v>35000</v>
      </c>
      <c r="G10" s="50">
        <v>30450</v>
      </c>
      <c r="H10" s="140" t="s">
        <v>410</v>
      </c>
      <c r="I10" s="140"/>
      <c r="J10" s="123"/>
      <c r="K10" s="43"/>
      <c r="L10" s="26">
        <v>159</v>
      </c>
      <c r="M10" s="49">
        <v>30450</v>
      </c>
      <c r="N10" s="52"/>
      <c r="O10" s="50"/>
      <c r="P10" s="49"/>
      <c r="Q10" s="49"/>
      <c r="R10" s="49"/>
      <c r="S10" s="45"/>
      <c r="T10" s="3"/>
      <c r="U10" s="106">
        <f t="shared" si="0"/>
        <v>30450</v>
      </c>
      <c r="V10" s="88"/>
      <c r="W10" s="35"/>
      <c r="X10" s="50"/>
      <c r="Y10" s="93"/>
      <c r="Z10" s="35">
        <f>ROUND(Y10:Y152,-2)</f>
        <v>0</v>
      </c>
      <c r="AA10" s="133"/>
      <c r="AB10" s="23"/>
    </row>
    <row r="11" spans="1:28" ht="25.5" customHeight="1" x14ac:dyDescent="0.25">
      <c r="A11" s="17">
        <v>7</v>
      </c>
      <c r="B11" s="31" t="s">
        <v>20</v>
      </c>
      <c r="C11" s="33" t="s">
        <v>21</v>
      </c>
      <c r="D11" s="29" t="s">
        <v>11</v>
      </c>
      <c r="E11" s="25" t="s">
        <v>15</v>
      </c>
      <c r="F11" s="50">
        <v>35000</v>
      </c>
      <c r="G11" s="50">
        <v>30450</v>
      </c>
      <c r="H11" s="140" t="s">
        <v>413</v>
      </c>
      <c r="I11" s="140"/>
      <c r="J11" s="123"/>
      <c r="K11" s="43"/>
      <c r="L11" s="26">
        <v>206</v>
      </c>
      <c r="M11" s="49">
        <v>38016</v>
      </c>
      <c r="N11" s="52"/>
      <c r="O11" s="50"/>
      <c r="P11" s="49"/>
      <c r="Q11" s="49"/>
      <c r="R11" s="49"/>
      <c r="S11" s="45"/>
      <c r="T11" s="3"/>
      <c r="U11" s="106">
        <f t="shared" si="0"/>
        <v>38016</v>
      </c>
      <c r="V11" s="88"/>
      <c r="W11" s="35"/>
      <c r="X11" s="50"/>
      <c r="Y11" s="93"/>
      <c r="Z11" s="35">
        <f>ROUND(Y11:Y153,-2)</f>
        <v>0</v>
      </c>
      <c r="AA11" s="133"/>
      <c r="AB11" s="23"/>
    </row>
    <row r="12" spans="1:28" ht="43.5" customHeight="1" x14ac:dyDescent="0.25">
      <c r="A12" s="17">
        <v>8</v>
      </c>
      <c r="B12" s="31" t="s">
        <v>22</v>
      </c>
      <c r="C12" s="33" t="s">
        <v>21</v>
      </c>
      <c r="D12" s="29" t="s">
        <v>11</v>
      </c>
      <c r="E12" s="30">
        <v>43426</v>
      </c>
      <c r="F12" s="50">
        <v>35000</v>
      </c>
      <c r="G12" s="50">
        <v>30450</v>
      </c>
      <c r="H12" s="140" t="s">
        <v>411</v>
      </c>
      <c r="I12" s="140"/>
      <c r="J12" s="123"/>
      <c r="K12" s="43"/>
      <c r="L12" s="26">
        <v>198</v>
      </c>
      <c r="M12" s="49">
        <v>36540</v>
      </c>
      <c r="N12" s="52"/>
      <c r="O12" s="50"/>
      <c r="P12" s="49"/>
      <c r="Q12" s="49"/>
      <c r="R12" s="49"/>
      <c r="S12" s="45"/>
      <c r="T12" s="3"/>
      <c r="U12" s="106">
        <f t="shared" si="0"/>
        <v>36540</v>
      </c>
      <c r="V12" s="88"/>
      <c r="W12" s="35"/>
      <c r="X12" s="50"/>
      <c r="Y12" s="93"/>
      <c r="Z12" s="35">
        <f>ROUND(Y12:Y154,-2)</f>
        <v>0</v>
      </c>
      <c r="AA12" s="133"/>
      <c r="AB12" s="23"/>
    </row>
    <row r="13" spans="1:28" ht="43.5" customHeight="1" x14ac:dyDescent="0.25">
      <c r="A13" s="17">
        <v>9</v>
      </c>
      <c r="B13" s="31" t="s">
        <v>35</v>
      </c>
      <c r="C13" s="33" t="s">
        <v>36</v>
      </c>
      <c r="D13" s="29"/>
      <c r="E13" s="30"/>
      <c r="F13" s="50"/>
      <c r="G13" s="50">
        <v>33060</v>
      </c>
      <c r="H13" s="140" t="s">
        <v>414</v>
      </c>
      <c r="I13" s="140"/>
      <c r="J13" s="123"/>
      <c r="K13" s="43"/>
      <c r="L13" s="26">
        <v>201</v>
      </c>
      <c r="M13" s="49">
        <v>40273</v>
      </c>
      <c r="N13" s="52"/>
      <c r="O13" s="50"/>
      <c r="P13" s="49"/>
      <c r="Q13" s="49"/>
      <c r="R13" s="49"/>
      <c r="S13" s="45"/>
      <c r="T13" s="3"/>
      <c r="U13" s="106">
        <f t="shared" ref="U13:U17" si="1">K13+M13+N13+O13+P13+Q13+R13-S13-T13</f>
        <v>40273</v>
      </c>
      <c r="V13" s="88"/>
      <c r="W13" s="35"/>
      <c r="X13" s="50"/>
      <c r="Y13" s="93"/>
      <c r="Z13" s="35"/>
      <c r="AA13" s="133"/>
      <c r="AB13" s="23"/>
    </row>
    <row r="14" spans="1:28" ht="43.5" customHeight="1" x14ac:dyDescent="0.25">
      <c r="A14" s="17">
        <v>10</v>
      </c>
      <c r="B14" s="31" t="s">
        <v>83</v>
      </c>
      <c r="C14" s="33" t="s">
        <v>36</v>
      </c>
      <c r="D14" s="29"/>
      <c r="E14" s="30"/>
      <c r="F14" s="50"/>
      <c r="G14" s="50">
        <v>33060</v>
      </c>
      <c r="H14" s="140" t="s">
        <v>412</v>
      </c>
      <c r="I14" s="140"/>
      <c r="J14" s="123"/>
      <c r="K14" s="43"/>
      <c r="L14" s="26">
        <v>250</v>
      </c>
      <c r="M14" s="49">
        <v>50090</v>
      </c>
      <c r="N14" s="52"/>
      <c r="O14" s="50"/>
      <c r="P14" s="49"/>
      <c r="Q14" s="49"/>
      <c r="R14" s="49"/>
      <c r="S14" s="45"/>
      <c r="T14" s="3"/>
      <c r="U14" s="106">
        <f t="shared" si="1"/>
        <v>50090</v>
      </c>
      <c r="V14" s="88"/>
      <c r="W14" s="35"/>
      <c r="X14" s="50"/>
      <c r="Y14" s="93"/>
      <c r="Z14" s="35"/>
      <c r="AA14" s="133"/>
      <c r="AB14" s="23"/>
    </row>
    <row r="15" spans="1:28" ht="43.5" customHeight="1" x14ac:dyDescent="0.25">
      <c r="A15" s="17">
        <v>11</v>
      </c>
      <c r="B15" s="31" t="s">
        <v>52</v>
      </c>
      <c r="C15" s="33" t="s">
        <v>247</v>
      </c>
      <c r="D15" s="29"/>
      <c r="E15" s="30"/>
      <c r="F15" s="50"/>
      <c r="G15" s="50">
        <v>30450</v>
      </c>
      <c r="H15" s="140" t="s">
        <v>409</v>
      </c>
      <c r="I15" s="140" t="s">
        <v>295</v>
      </c>
      <c r="J15" s="123"/>
      <c r="K15" s="43"/>
      <c r="L15" s="26">
        <v>178</v>
      </c>
      <c r="M15" s="49">
        <v>32849</v>
      </c>
      <c r="N15" s="52"/>
      <c r="O15" s="50"/>
      <c r="P15" s="49"/>
      <c r="Q15" s="49"/>
      <c r="R15" s="49"/>
      <c r="S15" s="45"/>
      <c r="T15" s="3"/>
      <c r="U15" s="106">
        <f t="shared" si="1"/>
        <v>32849</v>
      </c>
      <c r="V15" s="88"/>
      <c r="W15" s="35"/>
      <c r="X15" s="50"/>
      <c r="Y15" s="93"/>
      <c r="Z15" s="35"/>
      <c r="AA15" s="133"/>
      <c r="AB15" s="23"/>
    </row>
    <row r="16" spans="1:28" ht="43.5" customHeight="1" x14ac:dyDescent="0.25">
      <c r="A16" s="17">
        <v>12</v>
      </c>
      <c r="B16" s="31" t="s">
        <v>70</v>
      </c>
      <c r="C16" s="33" t="s">
        <v>247</v>
      </c>
      <c r="D16" s="29"/>
      <c r="E16" s="30"/>
      <c r="F16" s="50"/>
      <c r="G16" s="50">
        <v>30450</v>
      </c>
      <c r="H16" s="140" t="s">
        <v>415</v>
      </c>
      <c r="I16" s="140" t="s">
        <v>299</v>
      </c>
      <c r="J16" s="123"/>
      <c r="K16" s="43"/>
      <c r="L16" s="26">
        <v>124</v>
      </c>
      <c r="M16" s="49">
        <v>22884</v>
      </c>
      <c r="N16" s="52"/>
      <c r="O16" s="50"/>
      <c r="P16" s="49"/>
      <c r="Q16" s="49"/>
      <c r="R16" s="49"/>
      <c r="S16" s="45"/>
      <c r="T16" s="3"/>
      <c r="U16" s="106">
        <f t="shared" si="1"/>
        <v>22884</v>
      </c>
      <c r="V16" s="88"/>
      <c r="W16" s="35"/>
      <c r="X16" s="50"/>
      <c r="Y16" s="93"/>
      <c r="Z16" s="35"/>
      <c r="AA16" s="133"/>
      <c r="AB16" s="23"/>
    </row>
    <row r="17" spans="1:28" ht="43.5" customHeight="1" x14ac:dyDescent="0.25">
      <c r="A17" s="17">
        <v>13</v>
      </c>
      <c r="B17" s="31" t="s">
        <v>97</v>
      </c>
      <c r="C17" s="33" t="s">
        <v>186</v>
      </c>
      <c r="D17" s="29"/>
      <c r="E17" s="30"/>
      <c r="F17" s="50"/>
      <c r="G17" s="50">
        <v>30450</v>
      </c>
      <c r="H17" s="140" t="s">
        <v>416</v>
      </c>
      <c r="I17" s="140" t="s">
        <v>293</v>
      </c>
      <c r="J17" s="123"/>
      <c r="K17" s="43"/>
      <c r="L17" s="26">
        <v>106</v>
      </c>
      <c r="M17" s="49">
        <v>19562</v>
      </c>
      <c r="N17" s="52"/>
      <c r="O17" s="50"/>
      <c r="P17" s="49"/>
      <c r="Q17" s="49"/>
      <c r="R17" s="49"/>
      <c r="S17" s="45">
        <v>1000</v>
      </c>
      <c r="T17" s="3"/>
      <c r="U17" s="106">
        <f t="shared" si="1"/>
        <v>18562</v>
      </c>
      <c r="V17" s="88"/>
      <c r="W17" s="35"/>
      <c r="X17" s="50" t="s">
        <v>302</v>
      </c>
      <c r="Y17" s="93"/>
      <c r="Z17" s="35"/>
      <c r="AA17" s="133"/>
      <c r="AB17" s="23"/>
    </row>
    <row r="18" spans="1:28" ht="43.5" customHeight="1" x14ac:dyDescent="0.25">
      <c r="A18" s="17"/>
      <c r="B18" s="31" t="s">
        <v>189</v>
      </c>
      <c r="C18" s="33" t="s">
        <v>280</v>
      </c>
      <c r="D18" s="29"/>
      <c r="E18" s="30"/>
      <c r="F18" s="50"/>
      <c r="G18" s="50">
        <v>30450</v>
      </c>
      <c r="H18" s="140">
        <v>153</v>
      </c>
      <c r="I18" s="140" t="s">
        <v>283</v>
      </c>
      <c r="J18" s="123"/>
      <c r="K18" s="43"/>
      <c r="L18" s="26">
        <v>153</v>
      </c>
      <c r="M18" s="49">
        <v>28235</v>
      </c>
      <c r="N18" s="52"/>
      <c r="O18" s="50"/>
      <c r="P18" s="49"/>
      <c r="Q18" s="49"/>
      <c r="R18" s="49"/>
      <c r="S18" s="45"/>
      <c r="T18" s="3"/>
      <c r="U18" s="106">
        <f>M18</f>
        <v>28235</v>
      </c>
      <c r="V18" s="88"/>
      <c r="W18" s="35"/>
      <c r="X18" s="50"/>
      <c r="Y18" s="93"/>
      <c r="Z18" s="35"/>
      <c r="AA18" s="133"/>
      <c r="AB18" s="23"/>
    </row>
    <row r="19" spans="1:28" ht="48" customHeight="1" x14ac:dyDescent="0.25">
      <c r="A19" s="17">
        <v>14</v>
      </c>
      <c r="B19" s="13" t="s">
        <v>23</v>
      </c>
      <c r="C19" s="33" t="s">
        <v>24</v>
      </c>
      <c r="D19" s="29" t="s">
        <v>11</v>
      </c>
      <c r="E19" s="25" t="s">
        <v>14</v>
      </c>
      <c r="F19" s="50">
        <v>21900</v>
      </c>
      <c r="G19" s="50">
        <v>19053</v>
      </c>
      <c r="H19" s="140" t="s">
        <v>410</v>
      </c>
      <c r="I19" s="140"/>
      <c r="J19" s="123"/>
      <c r="K19" s="43"/>
      <c r="L19" s="26">
        <v>159</v>
      </c>
      <c r="M19" s="49">
        <v>19053</v>
      </c>
      <c r="N19" s="52"/>
      <c r="O19" s="50"/>
      <c r="P19" s="49"/>
      <c r="Q19" s="49"/>
      <c r="R19" s="49"/>
      <c r="S19" s="45"/>
      <c r="T19" s="3"/>
      <c r="U19" s="106">
        <f t="shared" si="0"/>
        <v>19053</v>
      </c>
      <c r="V19" s="88"/>
      <c r="W19" s="35"/>
      <c r="X19" s="50"/>
      <c r="Y19" s="93"/>
      <c r="Z19" s="35">
        <f>ROUND(Y19:Y155,-2)</f>
        <v>0</v>
      </c>
      <c r="AA19" s="133"/>
      <c r="AB19" s="23"/>
    </row>
    <row r="20" spans="1:28" ht="48" customHeight="1" x14ac:dyDescent="0.25">
      <c r="A20" s="17">
        <v>15</v>
      </c>
      <c r="B20" s="13" t="s">
        <v>116</v>
      </c>
      <c r="C20" s="33" t="s">
        <v>117</v>
      </c>
      <c r="D20" s="29"/>
      <c r="E20" s="25"/>
      <c r="F20" s="50"/>
      <c r="G20" s="50">
        <v>30015</v>
      </c>
      <c r="H20" s="140" t="s">
        <v>367</v>
      </c>
      <c r="I20" s="140" t="s">
        <v>368</v>
      </c>
      <c r="J20" s="123"/>
      <c r="K20" s="43"/>
      <c r="L20" s="26">
        <v>138</v>
      </c>
      <c r="M20" s="2">
        <v>25103</v>
      </c>
      <c r="N20" s="52"/>
      <c r="O20" s="50"/>
      <c r="P20" s="49"/>
      <c r="Q20" s="49"/>
      <c r="R20" s="49"/>
      <c r="S20" s="45">
        <v>5000</v>
      </c>
      <c r="T20" s="3"/>
      <c r="U20" s="106">
        <f t="shared" si="0"/>
        <v>20103</v>
      </c>
      <c r="V20" s="88"/>
      <c r="W20" s="35"/>
      <c r="X20" s="50"/>
      <c r="Y20" s="93"/>
      <c r="Z20" s="35"/>
      <c r="AA20" s="133"/>
      <c r="AB20" s="23"/>
    </row>
    <row r="21" spans="1:28" ht="48" customHeight="1" x14ac:dyDescent="0.25">
      <c r="A21" s="17">
        <v>16</v>
      </c>
      <c r="B21" s="13" t="s">
        <v>267</v>
      </c>
      <c r="C21" s="33" t="s">
        <v>268</v>
      </c>
      <c r="D21" s="29"/>
      <c r="E21" s="25"/>
      <c r="F21" s="50"/>
      <c r="G21" s="50">
        <v>18009</v>
      </c>
      <c r="H21" s="140" t="s">
        <v>410</v>
      </c>
      <c r="I21" s="140"/>
      <c r="J21" s="123"/>
      <c r="K21" s="43"/>
      <c r="L21" s="26">
        <v>159</v>
      </c>
      <c r="M21" s="49">
        <v>18009</v>
      </c>
      <c r="N21" s="52"/>
      <c r="O21" s="50"/>
      <c r="P21" s="49"/>
      <c r="Q21" s="49"/>
      <c r="R21" s="49"/>
      <c r="S21" s="45"/>
      <c r="T21" s="3"/>
      <c r="U21" s="106">
        <f>M21</f>
        <v>18009</v>
      </c>
      <c r="V21" s="88"/>
      <c r="W21" s="35"/>
      <c r="X21" s="50"/>
      <c r="Y21" s="93"/>
      <c r="Z21" s="35"/>
      <c r="AA21" s="133"/>
      <c r="AB21" s="23"/>
    </row>
    <row r="22" spans="1:28" ht="41.25" customHeight="1" x14ac:dyDescent="0.25">
      <c r="A22" s="17">
        <v>17</v>
      </c>
      <c r="B22" s="13" t="s">
        <v>136</v>
      </c>
      <c r="C22" s="33" t="s">
        <v>168</v>
      </c>
      <c r="D22" s="29" t="s">
        <v>26</v>
      </c>
      <c r="E22" s="30">
        <v>43739</v>
      </c>
      <c r="F22" s="50">
        <v>34500</v>
      </c>
      <c r="G22" s="50">
        <v>30015</v>
      </c>
      <c r="H22" s="140" t="s">
        <v>354</v>
      </c>
      <c r="I22" s="140"/>
      <c r="J22" s="123"/>
      <c r="K22" s="43"/>
      <c r="L22" s="26">
        <v>204</v>
      </c>
      <c r="M22" s="49">
        <v>37109</v>
      </c>
      <c r="N22" s="52"/>
      <c r="O22" s="50"/>
      <c r="P22" s="49"/>
      <c r="Q22" s="49"/>
      <c r="R22" s="49"/>
      <c r="S22" s="45"/>
      <c r="T22" s="3"/>
      <c r="U22" s="106">
        <f t="shared" si="0"/>
        <v>37109</v>
      </c>
      <c r="V22" s="88"/>
      <c r="W22" s="35"/>
      <c r="X22" s="50"/>
      <c r="Y22" s="93"/>
      <c r="Z22" s="35">
        <f>ROUND(Y22:Y156,-2)</f>
        <v>0</v>
      </c>
      <c r="AA22" s="133"/>
      <c r="AB22" s="23"/>
    </row>
    <row r="23" spans="1:28" ht="59.25" customHeight="1" x14ac:dyDescent="0.25">
      <c r="A23" s="17">
        <v>18</v>
      </c>
      <c r="B23" s="13" t="s">
        <v>118</v>
      </c>
      <c r="C23" s="33" t="s">
        <v>31</v>
      </c>
      <c r="D23" s="29" t="s">
        <v>26</v>
      </c>
      <c r="E23" s="30">
        <v>43647</v>
      </c>
      <c r="F23" s="50">
        <v>34500</v>
      </c>
      <c r="G23" s="50">
        <v>30015</v>
      </c>
      <c r="H23" s="140" t="s">
        <v>373</v>
      </c>
      <c r="I23" s="140"/>
      <c r="J23" s="123"/>
      <c r="K23" s="43"/>
      <c r="L23" s="26">
        <v>196</v>
      </c>
      <c r="M23" s="49">
        <v>35654</v>
      </c>
      <c r="N23" s="52"/>
      <c r="O23" s="50"/>
      <c r="P23" s="49"/>
      <c r="Q23" s="49"/>
      <c r="R23" s="49"/>
      <c r="S23" s="45"/>
      <c r="T23" s="3"/>
      <c r="U23" s="106">
        <f t="shared" si="0"/>
        <v>35654</v>
      </c>
      <c r="V23" s="88"/>
      <c r="W23" s="35"/>
      <c r="X23" s="50"/>
      <c r="Y23" s="93"/>
      <c r="Z23" s="35">
        <f>ROUND(Y23:Y157,-2)</f>
        <v>0</v>
      </c>
      <c r="AA23" s="133"/>
      <c r="AB23" s="23"/>
    </row>
    <row r="24" spans="1:28" ht="32.25" customHeight="1" x14ac:dyDescent="0.25">
      <c r="A24" s="17">
        <v>19</v>
      </c>
      <c r="B24" s="51" t="s">
        <v>25</v>
      </c>
      <c r="C24" s="33" t="s">
        <v>144</v>
      </c>
      <c r="D24" s="29" t="s">
        <v>26</v>
      </c>
      <c r="E24" s="30">
        <v>43775</v>
      </c>
      <c r="F24" s="50">
        <v>34500</v>
      </c>
      <c r="G24" s="50">
        <v>30015</v>
      </c>
      <c r="H24" s="140" t="s">
        <v>310</v>
      </c>
      <c r="I24" s="140"/>
      <c r="J24" s="123"/>
      <c r="K24" s="43"/>
      <c r="L24" s="26">
        <v>198</v>
      </c>
      <c r="M24" s="49">
        <v>36018</v>
      </c>
      <c r="N24" s="52"/>
      <c r="O24" s="50"/>
      <c r="P24" s="49"/>
      <c r="Q24" s="49"/>
      <c r="R24" s="49"/>
      <c r="S24" s="45"/>
      <c r="T24" s="3"/>
      <c r="U24" s="106">
        <f t="shared" si="0"/>
        <v>36018</v>
      </c>
      <c r="V24" s="88"/>
      <c r="W24" s="35"/>
      <c r="X24" s="50"/>
      <c r="Y24" s="93"/>
      <c r="Z24" s="35">
        <f>ROUND(Y24:Y158,-2)</f>
        <v>0</v>
      </c>
      <c r="AB24" s="23"/>
    </row>
    <row r="25" spans="1:28" ht="34.5" customHeight="1" x14ac:dyDescent="0.25">
      <c r="A25" s="17">
        <v>20</v>
      </c>
      <c r="B25" s="31" t="s">
        <v>28</v>
      </c>
      <c r="C25" s="33" t="s">
        <v>29</v>
      </c>
      <c r="D25" s="29" t="s">
        <v>26</v>
      </c>
      <c r="E25" s="25" t="s">
        <v>14</v>
      </c>
      <c r="F25" s="50">
        <v>34500</v>
      </c>
      <c r="G25" s="50">
        <v>30015</v>
      </c>
      <c r="H25" s="140" t="s">
        <v>311</v>
      </c>
      <c r="I25" s="148"/>
      <c r="J25" s="123"/>
      <c r="K25" s="43"/>
      <c r="L25" s="26">
        <v>214</v>
      </c>
      <c r="M25" s="49">
        <v>38929</v>
      </c>
      <c r="N25" s="52"/>
      <c r="O25" s="50"/>
      <c r="P25" s="49"/>
      <c r="Q25" s="49"/>
      <c r="R25" s="49"/>
      <c r="S25" s="45"/>
      <c r="T25" s="3"/>
      <c r="U25" s="106">
        <f>K25+M25</f>
        <v>38929</v>
      </c>
      <c r="V25" s="88"/>
      <c r="W25" s="35"/>
      <c r="X25" s="50"/>
      <c r="Y25" s="93"/>
      <c r="Z25" s="35">
        <f>ROUND(Y25:Y159,-2)</f>
        <v>0</v>
      </c>
      <c r="AA25" s="133"/>
      <c r="AB25" s="23"/>
    </row>
    <row r="26" spans="1:28" ht="46.5" customHeight="1" x14ac:dyDescent="0.25">
      <c r="A26" s="17">
        <v>21</v>
      </c>
      <c r="B26" s="31" t="s">
        <v>185</v>
      </c>
      <c r="C26" s="33" t="s">
        <v>184</v>
      </c>
      <c r="D26" s="29" t="s">
        <v>26</v>
      </c>
      <c r="E26" s="30">
        <v>43655</v>
      </c>
      <c r="F26" s="50">
        <v>24000</v>
      </c>
      <c r="G26" s="50">
        <v>20880</v>
      </c>
      <c r="H26" s="140" t="s">
        <v>374</v>
      </c>
      <c r="I26" s="140"/>
      <c r="J26" s="123"/>
      <c r="K26" s="43"/>
      <c r="L26" s="26">
        <v>263</v>
      </c>
      <c r="M26" s="49">
        <v>33283</v>
      </c>
      <c r="N26" s="52"/>
      <c r="O26" s="50"/>
      <c r="P26" s="49"/>
      <c r="Q26" s="49"/>
      <c r="R26" s="49"/>
      <c r="S26" s="45"/>
      <c r="T26" s="3"/>
      <c r="U26" s="106">
        <f t="shared" si="0"/>
        <v>33283</v>
      </c>
      <c r="V26" s="88"/>
      <c r="W26" s="35"/>
      <c r="X26" s="50"/>
      <c r="Y26" s="93"/>
      <c r="Z26" s="35">
        <f>ROUND(Y26:Y160,-2)</f>
        <v>0</v>
      </c>
      <c r="AA26" s="133"/>
      <c r="AB26" s="23"/>
    </row>
    <row r="27" spans="1:28" ht="30.75" customHeight="1" x14ac:dyDescent="0.25">
      <c r="A27" s="17">
        <v>22</v>
      </c>
      <c r="B27" s="31" t="s">
        <v>146</v>
      </c>
      <c r="C27" s="33" t="s">
        <v>264</v>
      </c>
      <c r="D27" s="29"/>
      <c r="E27" s="30"/>
      <c r="F27" s="50"/>
      <c r="G27" s="50">
        <v>20880</v>
      </c>
      <c r="H27" s="140" t="s">
        <v>375</v>
      </c>
      <c r="I27" s="140"/>
      <c r="J27" s="123"/>
      <c r="K27" s="43"/>
      <c r="L27" s="26">
        <v>238</v>
      </c>
      <c r="M27" s="49">
        <v>30119</v>
      </c>
      <c r="N27" s="52"/>
      <c r="O27" s="50"/>
      <c r="P27" s="50"/>
      <c r="Q27" s="50"/>
      <c r="R27" s="50"/>
      <c r="S27" s="45"/>
      <c r="T27" s="3"/>
      <c r="U27" s="106">
        <f t="shared" si="0"/>
        <v>30119</v>
      </c>
      <c r="V27" s="88"/>
      <c r="W27" s="35"/>
      <c r="X27" s="50"/>
      <c r="Y27" s="93"/>
      <c r="Z27" s="35"/>
      <c r="AA27" s="133"/>
      <c r="AB27" s="23"/>
    </row>
    <row r="28" spans="1:28" ht="30.75" customHeight="1" x14ac:dyDescent="0.25">
      <c r="A28" s="17"/>
      <c r="B28" s="31" t="s">
        <v>277</v>
      </c>
      <c r="C28" s="33" t="s">
        <v>29</v>
      </c>
      <c r="D28" s="29"/>
      <c r="E28" s="30"/>
      <c r="F28" s="50"/>
      <c r="G28" s="50">
        <v>30015</v>
      </c>
      <c r="H28" s="140" t="s">
        <v>336</v>
      </c>
      <c r="I28" s="140" t="s">
        <v>278</v>
      </c>
      <c r="J28" s="123"/>
      <c r="K28" s="43"/>
      <c r="L28" s="26">
        <v>146</v>
      </c>
      <c r="M28" s="49">
        <v>26559</v>
      </c>
      <c r="N28" s="52"/>
      <c r="O28" s="50"/>
      <c r="P28" s="50"/>
      <c r="Q28" s="50"/>
      <c r="R28" s="50"/>
      <c r="S28" s="45"/>
      <c r="T28" s="3"/>
      <c r="U28" s="106">
        <f>M28</f>
        <v>26559</v>
      </c>
      <c r="V28" s="88"/>
      <c r="W28" s="35"/>
      <c r="X28" s="50"/>
      <c r="Y28" s="93"/>
      <c r="Z28" s="35"/>
      <c r="AA28" s="133"/>
      <c r="AB28" s="23"/>
    </row>
    <row r="29" spans="1:28" ht="45" customHeight="1" x14ac:dyDescent="0.25">
      <c r="A29" s="17">
        <v>23</v>
      </c>
      <c r="B29" s="31" t="s">
        <v>30</v>
      </c>
      <c r="C29" s="33" t="s">
        <v>31</v>
      </c>
      <c r="D29" s="29" t="s">
        <v>26</v>
      </c>
      <c r="E29" s="30">
        <v>43334</v>
      </c>
      <c r="F29" s="50">
        <v>34500</v>
      </c>
      <c r="G29" s="50">
        <v>30015</v>
      </c>
      <c r="H29" s="140" t="s">
        <v>335</v>
      </c>
      <c r="I29" s="140"/>
      <c r="J29" s="123"/>
      <c r="K29" s="43"/>
      <c r="L29" s="26">
        <v>187</v>
      </c>
      <c r="M29" s="49">
        <v>34017</v>
      </c>
      <c r="N29" s="52"/>
      <c r="O29" s="50"/>
      <c r="P29" s="49"/>
      <c r="Q29" s="49"/>
      <c r="R29" s="49"/>
      <c r="S29" s="3"/>
      <c r="T29" s="3"/>
      <c r="U29" s="106">
        <f t="shared" si="0"/>
        <v>34017</v>
      </c>
      <c r="V29" s="88"/>
      <c r="W29" s="35"/>
      <c r="X29" s="50"/>
      <c r="Y29" s="93"/>
      <c r="Z29" s="35">
        <f>ROUND(Y29:Y163,-2)</f>
        <v>0</v>
      </c>
      <c r="AA29" s="133"/>
      <c r="AB29" s="23"/>
    </row>
    <row r="30" spans="1:28" ht="39.75" customHeight="1" x14ac:dyDescent="0.25">
      <c r="A30" s="17">
        <v>24</v>
      </c>
      <c r="B30" s="31" t="s">
        <v>32</v>
      </c>
      <c r="C30" s="33" t="s">
        <v>27</v>
      </c>
      <c r="D30" s="29" t="s">
        <v>26</v>
      </c>
      <c r="E30" s="25" t="s">
        <v>14</v>
      </c>
      <c r="F30" s="50">
        <v>24000</v>
      </c>
      <c r="G30" s="50">
        <v>20880</v>
      </c>
      <c r="H30" s="140"/>
      <c r="I30" s="140" t="s">
        <v>376</v>
      </c>
      <c r="J30" s="123"/>
      <c r="K30" s="43"/>
      <c r="L30" s="26"/>
      <c r="M30" s="49"/>
      <c r="N30" s="52"/>
      <c r="O30" s="50"/>
      <c r="P30" s="50"/>
      <c r="Q30" s="50"/>
      <c r="R30" s="50"/>
      <c r="S30" s="45"/>
      <c r="T30" s="3"/>
      <c r="U30" s="106">
        <f t="shared" si="0"/>
        <v>0</v>
      </c>
      <c r="V30" s="88"/>
      <c r="W30" s="35"/>
      <c r="X30" s="50"/>
      <c r="Y30" s="93"/>
      <c r="Z30" s="35">
        <f>ROUND(Y30:Y164,-2)</f>
        <v>0</v>
      </c>
      <c r="AA30" s="133"/>
      <c r="AB30" s="23"/>
    </row>
    <row r="31" spans="1:28" ht="39.75" customHeight="1" x14ac:dyDescent="0.25">
      <c r="A31" s="17">
        <v>25</v>
      </c>
      <c r="B31" s="31" t="s">
        <v>194</v>
      </c>
      <c r="C31" s="33" t="s">
        <v>27</v>
      </c>
      <c r="D31" s="29" t="s">
        <v>26</v>
      </c>
      <c r="E31" s="30">
        <v>43857</v>
      </c>
      <c r="F31" s="50">
        <v>24000</v>
      </c>
      <c r="G31" s="50">
        <v>20880</v>
      </c>
      <c r="H31" s="140" t="s">
        <v>377</v>
      </c>
      <c r="I31" s="140"/>
      <c r="J31" s="123"/>
      <c r="K31" s="43"/>
      <c r="L31" s="26">
        <v>242</v>
      </c>
      <c r="M31" s="49">
        <v>30625</v>
      </c>
      <c r="N31" s="52"/>
      <c r="O31" s="50"/>
      <c r="P31" s="50"/>
      <c r="Q31" s="50"/>
      <c r="R31" s="50"/>
      <c r="S31" s="3"/>
      <c r="T31" s="3"/>
      <c r="U31" s="106">
        <f t="shared" si="0"/>
        <v>30625</v>
      </c>
      <c r="V31" s="88"/>
      <c r="W31" s="35"/>
      <c r="X31" s="50"/>
      <c r="Y31" s="93"/>
      <c r="Z31" s="35">
        <f>ROUND(Y31:Y165,-2)</f>
        <v>0</v>
      </c>
      <c r="AA31" s="133"/>
      <c r="AB31" s="23"/>
    </row>
    <row r="32" spans="1:28" ht="56.25" customHeight="1" x14ac:dyDescent="0.25">
      <c r="A32" s="17">
        <v>26</v>
      </c>
      <c r="B32" s="31" t="s">
        <v>215</v>
      </c>
      <c r="C32" s="33" t="s">
        <v>29</v>
      </c>
      <c r="D32" s="29"/>
      <c r="E32" s="30"/>
      <c r="F32" s="50"/>
      <c r="G32" s="50">
        <v>30015</v>
      </c>
      <c r="H32" s="146" t="s">
        <v>378</v>
      </c>
      <c r="I32" s="146" t="s">
        <v>291</v>
      </c>
      <c r="J32" s="2"/>
      <c r="K32" s="43"/>
      <c r="L32" s="26">
        <v>157</v>
      </c>
      <c r="M32" s="49">
        <v>28560</v>
      </c>
      <c r="N32" s="52"/>
      <c r="O32" s="50"/>
      <c r="P32" s="50"/>
      <c r="Q32" s="50"/>
      <c r="R32" s="50"/>
      <c r="S32" s="3"/>
      <c r="T32" s="3"/>
      <c r="U32" s="106">
        <f t="shared" si="0"/>
        <v>28560</v>
      </c>
      <c r="V32" s="88"/>
      <c r="W32" s="35"/>
      <c r="X32" s="50"/>
      <c r="Y32" s="93"/>
      <c r="Z32" s="35">
        <f>ROUND(Y32:Y167,-2)</f>
        <v>0</v>
      </c>
      <c r="AA32" s="133"/>
      <c r="AB32" s="23"/>
    </row>
    <row r="33" spans="1:28" ht="45.75" customHeight="1" x14ac:dyDescent="0.25">
      <c r="A33" s="17">
        <v>27</v>
      </c>
      <c r="B33" s="31" t="s">
        <v>148</v>
      </c>
      <c r="C33" s="33" t="s">
        <v>29</v>
      </c>
      <c r="D33" s="29" t="s">
        <v>26</v>
      </c>
      <c r="E33" s="30" t="s">
        <v>149</v>
      </c>
      <c r="F33" s="49">
        <v>34500</v>
      </c>
      <c r="G33" s="50">
        <v>30015</v>
      </c>
      <c r="H33" s="140" t="s">
        <v>337</v>
      </c>
      <c r="I33" s="140"/>
      <c r="J33" s="123"/>
      <c r="K33" s="43"/>
      <c r="L33" s="26">
        <v>219</v>
      </c>
      <c r="M33" s="49">
        <v>39838</v>
      </c>
      <c r="N33" s="52"/>
      <c r="O33" s="50"/>
      <c r="P33" s="50"/>
      <c r="Q33" s="50"/>
      <c r="R33" s="50"/>
      <c r="S33" s="3"/>
      <c r="T33" s="3"/>
      <c r="U33" s="106">
        <f t="shared" si="0"/>
        <v>39838</v>
      </c>
      <c r="V33" s="88"/>
      <c r="W33" s="35"/>
      <c r="X33" s="50"/>
      <c r="Y33" s="93"/>
      <c r="Z33" s="35">
        <f>ROUND(Y33:Y167,-2)</f>
        <v>0</v>
      </c>
      <c r="AA33" s="133"/>
      <c r="AB33" s="23"/>
    </row>
    <row r="34" spans="1:28" ht="33.75" customHeight="1" x14ac:dyDescent="0.25">
      <c r="A34" s="17">
        <v>28</v>
      </c>
      <c r="B34" s="31" t="s">
        <v>33</v>
      </c>
      <c r="C34" s="33" t="s">
        <v>34</v>
      </c>
      <c r="D34" s="29" t="s">
        <v>26</v>
      </c>
      <c r="E34" s="25" t="s">
        <v>14</v>
      </c>
      <c r="F34" s="50">
        <v>13000</v>
      </c>
      <c r="G34" s="50">
        <v>11310</v>
      </c>
      <c r="H34" s="140">
        <v>8</v>
      </c>
      <c r="I34" s="140"/>
      <c r="J34" s="123"/>
      <c r="K34" s="43"/>
      <c r="L34" s="26">
        <v>8</v>
      </c>
      <c r="M34" s="49">
        <v>9048</v>
      </c>
      <c r="N34" s="52"/>
      <c r="O34" s="50"/>
      <c r="P34" s="50"/>
      <c r="Q34" s="50"/>
      <c r="R34" s="50"/>
      <c r="S34" s="3"/>
      <c r="T34" s="3"/>
      <c r="U34" s="106">
        <f t="shared" si="0"/>
        <v>9048</v>
      </c>
      <c r="V34" s="88"/>
      <c r="W34" s="35"/>
      <c r="X34" s="50"/>
      <c r="Y34" s="93"/>
      <c r="Z34" s="35">
        <f>ROUND(Y34:Y168,-2)</f>
        <v>0</v>
      </c>
      <c r="AA34" s="133"/>
      <c r="AB34" s="23"/>
    </row>
    <row r="35" spans="1:28" ht="33.75" customHeight="1" x14ac:dyDescent="0.25">
      <c r="A35" s="17"/>
      <c r="B35" s="31" t="s">
        <v>281</v>
      </c>
      <c r="C35" s="33" t="s">
        <v>205</v>
      </c>
      <c r="D35" s="29"/>
      <c r="E35" s="25"/>
      <c r="F35" s="50"/>
      <c r="G35" s="50">
        <v>25230</v>
      </c>
      <c r="H35" s="140" t="s">
        <v>338</v>
      </c>
      <c r="I35" s="140" t="s">
        <v>282</v>
      </c>
      <c r="J35" s="123"/>
      <c r="K35" s="43"/>
      <c r="L35" s="26">
        <v>128</v>
      </c>
      <c r="M35" s="49">
        <v>19572</v>
      </c>
      <c r="N35" s="52"/>
      <c r="O35" s="50"/>
      <c r="P35" s="50"/>
      <c r="Q35" s="50"/>
      <c r="R35" s="50"/>
      <c r="S35" s="3"/>
      <c r="T35" s="3"/>
      <c r="U35" s="106">
        <f>M35</f>
        <v>19572</v>
      </c>
      <c r="V35" s="88"/>
      <c r="W35" s="35"/>
      <c r="X35" s="50"/>
      <c r="Y35" s="93"/>
      <c r="Z35" s="35"/>
      <c r="AA35" s="133"/>
      <c r="AB35" s="23"/>
    </row>
    <row r="36" spans="1:28" ht="33.75" customHeight="1" x14ac:dyDescent="0.25">
      <c r="A36" s="17"/>
      <c r="B36" s="31" t="s">
        <v>305</v>
      </c>
      <c r="C36" s="33" t="s">
        <v>306</v>
      </c>
      <c r="D36" s="29"/>
      <c r="E36" s="25"/>
      <c r="F36" s="50"/>
      <c r="G36" s="50">
        <v>20880</v>
      </c>
      <c r="H36" s="151">
        <v>43914</v>
      </c>
      <c r="I36" s="140"/>
      <c r="J36" s="123"/>
      <c r="K36" s="43"/>
      <c r="L36" s="26">
        <v>24</v>
      </c>
      <c r="M36" s="49">
        <v>2618</v>
      </c>
      <c r="N36" s="52"/>
      <c r="O36" s="50"/>
      <c r="P36" s="50"/>
      <c r="Q36" s="50"/>
      <c r="R36" s="50"/>
      <c r="S36" s="3"/>
      <c r="T36" s="3"/>
      <c r="U36" s="106">
        <f>M36</f>
        <v>2618</v>
      </c>
      <c r="V36" s="88"/>
      <c r="W36" s="35"/>
      <c r="X36" s="50"/>
      <c r="Y36" s="93"/>
      <c r="Z36" s="35"/>
      <c r="AA36" s="133"/>
      <c r="AB36" s="23"/>
    </row>
    <row r="37" spans="1:28" ht="33.75" customHeight="1" x14ac:dyDescent="0.25">
      <c r="A37" s="17">
        <v>29</v>
      </c>
      <c r="B37" s="31" t="s">
        <v>266</v>
      </c>
      <c r="C37" s="33" t="s">
        <v>205</v>
      </c>
      <c r="D37" s="29"/>
      <c r="E37" s="25"/>
      <c r="F37" s="50"/>
      <c r="G37" s="50">
        <v>25230</v>
      </c>
      <c r="H37" s="140" t="s">
        <v>312</v>
      </c>
      <c r="I37" s="140"/>
      <c r="J37" s="123"/>
      <c r="K37" s="43"/>
      <c r="L37" s="26">
        <v>160</v>
      </c>
      <c r="M37" s="49">
        <v>24466</v>
      </c>
      <c r="N37" s="52"/>
      <c r="O37" s="50"/>
      <c r="P37" s="50"/>
      <c r="Q37" s="50"/>
      <c r="R37" s="50"/>
      <c r="S37" s="3"/>
      <c r="T37" s="3"/>
      <c r="U37" s="106">
        <f>M37</f>
        <v>24466</v>
      </c>
      <c r="V37" s="88"/>
      <c r="W37" s="35"/>
      <c r="X37" s="50"/>
      <c r="Y37" s="93"/>
      <c r="Z37" s="35"/>
      <c r="AA37" s="133"/>
      <c r="AB37" s="23"/>
    </row>
    <row r="38" spans="1:28" ht="33.75" customHeight="1" x14ac:dyDescent="0.25">
      <c r="A38" s="17">
        <v>30</v>
      </c>
      <c r="B38" s="31" t="s">
        <v>188</v>
      </c>
      <c r="C38" s="33" t="s">
        <v>27</v>
      </c>
      <c r="D38" s="29" t="s">
        <v>26</v>
      </c>
      <c r="E38" s="30">
        <v>43850</v>
      </c>
      <c r="F38" s="50">
        <v>24000</v>
      </c>
      <c r="G38" s="50">
        <v>20880</v>
      </c>
      <c r="H38" s="140" t="s">
        <v>313</v>
      </c>
      <c r="I38" s="148"/>
      <c r="J38" s="123"/>
      <c r="K38" s="43"/>
      <c r="L38" s="26">
        <v>249</v>
      </c>
      <c r="M38" s="49">
        <v>31511</v>
      </c>
      <c r="N38" s="52"/>
      <c r="O38" s="50"/>
      <c r="P38" s="50"/>
      <c r="Q38" s="50"/>
      <c r="R38" s="50"/>
      <c r="S38" s="3">
        <v>5000</v>
      </c>
      <c r="T38" s="3"/>
      <c r="U38" s="106">
        <f t="shared" si="0"/>
        <v>26511</v>
      </c>
      <c r="V38" s="88"/>
      <c r="W38" s="35"/>
      <c r="X38" s="50"/>
      <c r="Y38" s="93"/>
      <c r="Z38" s="35">
        <f>ROUND(Y38:Y169,-2)</f>
        <v>0</v>
      </c>
      <c r="AA38" s="133"/>
      <c r="AB38" s="23"/>
    </row>
    <row r="39" spans="1:28" ht="25.5" customHeight="1" x14ac:dyDescent="0.25">
      <c r="A39" s="17">
        <v>31</v>
      </c>
      <c r="B39" s="31" t="s">
        <v>37</v>
      </c>
      <c r="C39" s="33" t="s">
        <v>34</v>
      </c>
      <c r="D39" s="29" t="s">
        <v>26</v>
      </c>
      <c r="E39" s="30">
        <v>43313</v>
      </c>
      <c r="F39" s="50">
        <v>13000</v>
      </c>
      <c r="G39" s="50">
        <v>11310</v>
      </c>
      <c r="H39" s="140">
        <v>10</v>
      </c>
      <c r="I39" s="140"/>
      <c r="J39" s="123"/>
      <c r="K39" s="43"/>
      <c r="L39" s="26">
        <v>10</v>
      </c>
      <c r="M39" s="49">
        <v>11310</v>
      </c>
      <c r="N39" s="52"/>
      <c r="O39" s="50"/>
      <c r="P39" s="50"/>
      <c r="Q39" s="50"/>
      <c r="R39" s="50">
        <v>2000</v>
      </c>
      <c r="S39" s="3">
        <v>1000</v>
      </c>
      <c r="T39" s="3"/>
      <c r="U39" s="106">
        <f t="shared" si="0"/>
        <v>12310</v>
      </c>
      <c r="V39" s="88"/>
      <c r="W39" s="35"/>
      <c r="X39" s="50"/>
      <c r="Y39" s="93"/>
      <c r="Z39" s="35">
        <f>ROUND(Y39:Y171,-2)</f>
        <v>0</v>
      </c>
      <c r="AA39" s="133"/>
      <c r="AB39" s="23"/>
    </row>
    <row r="40" spans="1:28" ht="49.5" customHeight="1" x14ac:dyDescent="0.25">
      <c r="A40" s="17">
        <v>32</v>
      </c>
      <c r="B40" s="31" t="s">
        <v>38</v>
      </c>
      <c r="C40" s="33" t="s">
        <v>27</v>
      </c>
      <c r="D40" s="29" t="s">
        <v>26</v>
      </c>
      <c r="E40" s="30">
        <v>43313</v>
      </c>
      <c r="F40" s="49">
        <v>24000</v>
      </c>
      <c r="G40" s="50">
        <v>20880</v>
      </c>
      <c r="H40" s="140" t="s">
        <v>339</v>
      </c>
      <c r="I40" s="140"/>
      <c r="J40" s="123"/>
      <c r="K40" s="43"/>
      <c r="L40" s="26">
        <v>252</v>
      </c>
      <c r="M40" s="49">
        <v>31889</v>
      </c>
      <c r="N40" s="52"/>
      <c r="O40" s="50"/>
      <c r="P40" s="50"/>
      <c r="Q40" s="50"/>
      <c r="R40" s="50"/>
      <c r="S40" s="3"/>
      <c r="T40" s="3"/>
      <c r="U40" s="106">
        <f>K40+M40-S40</f>
        <v>31889</v>
      </c>
      <c r="V40" s="88"/>
      <c r="W40" s="35"/>
      <c r="X40" s="50"/>
      <c r="Y40" s="93"/>
      <c r="Z40" s="35">
        <f>ROUND(Y40:Y172,-2)</f>
        <v>0</v>
      </c>
      <c r="AA40" s="133"/>
      <c r="AB40" s="23"/>
    </row>
    <row r="41" spans="1:28" ht="27.75" customHeight="1" x14ac:dyDescent="0.25">
      <c r="A41" s="17">
        <v>33</v>
      </c>
      <c r="B41" s="31" t="s">
        <v>39</v>
      </c>
      <c r="C41" s="33" t="s">
        <v>40</v>
      </c>
      <c r="D41" s="29" t="s">
        <v>26</v>
      </c>
      <c r="E41" s="25" t="s">
        <v>14</v>
      </c>
      <c r="F41" s="50">
        <v>29000</v>
      </c>
      <c r="G41" s="50">
        <v>25230</v>
      </c>
      <c r="H41" s="140" t="s">
        <v>340</v>
      </c>
      <c r="I41" s="140" t="s">
        <v>301</v>
      </c>
      <c r="J41" s="123"/>
      <c r="K41" s="43"/>
      <c r="L41" s="26">
        <v>96</v>
      </c>
      <c r="M41" s="49">
        <v>14679</v>
      </c>
      <c r="N41" s="52"/>
      <c r="O41" s="50"/>
      <c r="P41" s="50"/>
      <c r="Q41" s="50"/>
      <c r="R41" s="50"/>
      <c r="S41" s="3"/>
      <c r="T41" s="3"/>
      <c r="U41" s="106">
        <f t="shared" si="0"/>
        <v>14679</v>
      </c>
      <c r="V41" s="88"/>
      <c r="W41" s="35"/>
      <c r="X41" s="50"/>
      <c r="Y41" s="93"/>
      <c r="Z41" s="35">
        <f>ROUND(Y41:Y173,-2)</f>
        <v>0</v>
      </c>
      <c r="AA41" s="133"/>
      <c r="AB41" s="23"/>
    </row>
    <row r="42" spans="1:28" ht="42.75" customHeight="1" x14ac:dyDescent="0.25">
      <c r="A42" s="17">
        <v>34</v>
      </c>
      <c r="B42" s="31" t="s">
        <v>150</v>
      </c>
      <c r="C42" s="33" t="s">
        <v>43</v>
      </c>
      <c r="D42" s="36" t="s">
        <v>26</v>
      </c>
      <c r="E42" s="37">
        <v>43775</v>
      </c>
      <c r="F42" s="16">
        <v>34500</v>
      </c>
      <c r="G42" s="50">
        <v>30015</v>
      </c>
      <c r="H42" s="140" t="s">
        <v>323</v>
      </c>
      <c r="I42" s="140"/>
      <c r="J42" s="123"/>
      <c r="K42" s="43"/>
      <c r="L42" s="26">
        <v>188</v>
      </c>
      <c r="M42" s="49">
        <v>34199</v>
      </c>
      <c r="N42" s="52"/>
      <c r="O42" s="50"/>
      <c r="P42" s="50"/>
      <c r="Q42" s="50"/>
      <c r="R42" s="50"/>
      <c r="S42" s="3"/>
      <c r="T42" s="3"/>
      <c r="U42" s="106">
        <f t="shared" si="0"/>
        <v>34199</v>
      </c>
      <c r="V42" s="88"/>
      <c r="W42" s="35"/>
      <c r="X42" s="50"/>
      <c r="Y42" s="93"/>
      <c r="Z42" s="35">
        <f t="shared" ref="Z42:Z47" si="2">ROUND(Y42:Y175,-2)</f>
        <v>0</v>
      </c>
      <c r="AA42" s="133"/>
      <c r="AB42" s="23"/>
    </row>
    <row r="43" spans="1:28" ht="30" x14ac:dyDescent="0.25">
      <c r="A43" s="17">
        <v>35</v>
      </c>
      <c r="B43" s="150" t="s">
        <v>124</v>
      </c>
      <c r="C43" s="74" t="s">
        <v>46</v>
      </c>
      <c r="D43" s="29" t="s">
        <v>26</v>
      </c>
      <c r="E43" s="75">
        <v>43685</v>
      </c>
      <c r="F43" s="50">
        <v>29000</v>
      </c>
      <c r="G43" s="50">
        <v>26622</v>
      </c>
      <c r="H43" s="140" t="s">
        <v>344</v>
      </c>
      <c r="I43" s="140"/>
      <c r="J43" s="123"/>
      <c r="K43" s="43"/>
      <c r="L43" s="26">
        <v>143</v>
      </c>
      <c r="M43" s="49">
        <v>23072</v>
      </c>
      <c r="N43" s="52"/>
      <c r="O43" s="50"/>
      <c r="P43" s="50"/>
      <c r="Q43" s="50"/>
      <c r="R43" s="50"/>
      <c r="S43" s="3"/>
      <c r="T43" s="3"/>
      <c r="U43" s="106">
        <f t="shared" si="0"/>
        <v>23072</v>
      </c>
      <c r="V43" s="88"/>
      <c r="W43" s="35"/>
      <c r="X43" s="50"/>
      <c r="Y43" s="93"/>
      <c r="Z43" s="35">
        <f t="shared" si="2"/>
        <v>0</v>
      </c>
      <c r="AA43" s="133"/>
      <c r="AB43" s="23"/>
    </row>
    <row r="44" spans="1:28" ht="34.5" customHeight="1" x14ac:dyDescent="0.25">
      <c r="A44" s="17">
        <v>36</v>
      </c>
      <c r="B44" s="31" t="s">
        <v>41</v>
      </c>
      <c r="C44" s="33" t="s">
        <v>34</v>
      </c>
      <c r="D44" s="29" t="s">
        <v>26</v>
      </c>
      <c r="E44" s="30">
        <v>43318</v>
      </c>
      <c r="F44" s="50">
        <v>13000</v>
      </c>
      <c r="G44" s="50">
        <v>11310</v>
      </c>
      <c r="H44" s="140">
        <v>10</v>
      </c>
      <c r="I44" s="140"/>
      <c r="J44" s="123"/>
      <c r="K44" s="43"/>
      <c r="L44" s="26">
        <v>10</v>
      </c>
      <c r="M44" s="49">
        <v>11310</v>
      </c>
      <c r="N44" s="52"/>
      <c r="O44" s="50"/>
      <c r="P44" s="50"/>
      <c r="Q44" s="50"/>
      <c r="R44" s="50"/>
      <c r="S44" s="3"/>
      <c r="T44" s="3"/>
      <c r="U44" s="106">
        <f t="shared" si="0"/>
        <v>11310</v>
      </c>
      <c r="V44" s="88"/>
      <c r="W44" s="35"/>
      <c r="X44" s="50"/>
      <c r="Y44" s="93"/>
      <c r="Z44" s="35">
        <f t="shared" si="2"/>
        <v>0</v>
      </c>
      <c r="AA44" s="133"/>
      <c r="AB44" s="23"/>
    </row>
    <row r="45" spans="1:28" ht="36" customHeight="1" x14ac:dyDescent="0.25">
      <c r="A45" s="17">
        <v>37</v>
      </c>
      <c r="B45" s="145" t="s">
        <v>42</v>
      </c>
      <c r="C45" s="33" t="s">
        <v>43</v>
      </c>
      <c r="D45" s="29" t="s">
        <v>26</v>
      </c>
      <c r="E45" s="25" t="s">
        <v>14</v>
      </c>
      <c r="F45" s="50">
        <v>34500</v>
      </c>
      <c r="G45" s="50">
        <v>30015</v>
      </c>
      <c r="H45" s="140" t="s">
        <v>314</v>
      </c>
      <c r="I45" s="140"/>
      <c r="J45" s="123"/>
      <c r="K45" s="43"/>
      <c r="L45" s="26">
        <v>160</v>
      </c>
      <c r="M45" s="49">
        <v>29106</v>
      </c>
      <c r="N45" s="52"/>
      <c r="O45" s="50"/>
      <c r="P45" s="50"/>
      <c r="Q45" s="50"/>
      <c r="R45" s="50"/>
      <c r="S45" s="3"/>
      <c r="T45" s="3"/>
      <c r="U45" s="106">
        <f t="shared" si="0"/>
        <v>29106</v>
      </c>
      <c r="V45" s="88"/>
      <c r="W45" s="35"/>
      <c r="X45" s="50"/>
      <c r="Y45" s="93"/>
      <c r="Z45" s="35">
        <f t="shared" si="2"/>
        <v>0</v>
      </c>
      <c r="AA45" s="133"/>
      <c r="AB45" s="23"/>
    </row>
    <row r="46" spans="1:28" ht="31.5" customHeight="1" x14ac:dyDescent="0.25">
      <c r="A46" s="17">
        <v>38</v>
      </c>
      <c r="B46" s="31" t="s">
        <v>44</v>
      </c>
      <c r="C46" s="33" t="s">
        <v>31</v>
      </c>
      <c r="D46" s="29" t="s">
        <v>26</v>
      </c>
      <c r="E46" s="25" t="s">
        <v>14</v>
      </c>
      <c r="F46" s="50">
        <v>34500</v>
      </c>
      <c r="G46" s="50">
        <v>30015</v>
      </c>
      <c r="H46" s="140" t="s">
        <v>391</v>
      </c>
      <c r="I46" s="140"/>
      <c r="J46" s="123"/>
      <c r="K46" s="43"/>
      <c r="L46" s="26">
        <v>190</v>
      </c>
      <c r="M46" s="49">
        <v>34563</v>
      </c>
      <c r="N46" s="14"/>
      <c r="O46" s="14"/>
      <c r="P46" s="14"/>
      <c r="Q46" s="14"/>
      <c r="R46" s="115"/>
      <c r="S46" s="3"/>
      <c r="T46" s="15"/>
      <c r="U46" s="106">
        <f t="shared" si="0"/>
        <v>34563</v>
      </c>
      <c r="V46" s="89"/>
      <c r="W46" s="90"/>
      <c r="X46" s="50"/>
      <c r="Y46" s="93"/>
      <c r="Z46" s="35">
        <f t="shared" si="2"/>
        <v>0</v>
      </c>
      <c r="AA46" s="133"/>
      <c r="AB46" s="23"/>
    </row>
    <row r="47" spans="1:28" ht="36" customHeight="1" x14ac:dyDescent="0.25">
      <c r="A47" s="17">
        <v>39</v>
      </c>
      <c r="B47" s="31" t="s">
        <v>45</v>
      </c>
      <c r="C47" s="33" t="s">
        <v>46</v>
      </c>
      <c r="D47" s="29" t="s">
        <v>26</v>
      </c>
      <c r="E47" s="25" t="s">
        <v>14</v>
      </c>
      <c r="F47" s="50">
        <v>29000</v>
      </c>
      <c r="G47" s="50">
        <v>26239</v>
      </c>
      <c r="H47" s="140" t="s">
        <v>317</v>
      </c>
      <c r="I47" s="140"/>
      <c r="J47" s="123"/>
      <c r="K47" s="43"/>
      <c r="L47" s="26">
        <v>168</v>
      </c>
      <c r="M47" s="49">
        <v>26716</v>
      </c>
      <c r="N47" s="52"/>
      <c r="O47" s="50"/>
      <c r="P47" s="50"/>
      <c r="Q47" s="50"/>
      <c r="R47" s="50">
        <v>3000</v>
      </c>
      <c r="S47" s="15"/>
      <c r="T47" s="3"/>
      <c r="U47" s="106">
        <f t="shared" si="0"/>
        <v>29716</v>
      </c>
      <c r="V47" s="89"/>
      <c r="W47" s="91"/>
      <c r="X47" s="50"/>
      <c r="Y47" s="93"/>
      <c r="Z47" s="35">
        <f t="shared" si="2"/>
        <v>0</v>
      </c>
      <c r="AA47" s="133"/>
      <c r="AB47" s="23"/>
    </row>
    <row r="48" spans="1:28" ht="36" customHeight="1" x14ac:dyDescent="0.25">
      <c r="A48" s="17">
        <v>40</v>
      </c>
      <c r="B48" s="31" t="s">
        <v>270</v>
      </c>
      <c r="C48" s="33" t="s">
        <v>31</v>
      </c>
      <c r="D48" s="29"/>
      <c r="E48" s="25"/>
      <c r="F48" s="50"/>
      <c r="G48" s="50">
        <v>30015</v>
      </c>
      <c r="H48" s="140" t="s">
        <v>341</v>
      </c>
      <c r="I48" s="140"/>
      <c r="J48" s="123"/>
      <c r="K48" s="43"/>
      <c r="L48" s="26">
        <v>186</v>
      </c>
      <c r="M48" s="49">
        <v>33835</v>
      </c>
      <c r="N48" s="52"/>
      <c r="O48" s="50"/>
      <c r="P48" s="50"/>
      <c r="Q48" s="50"/>
      <c r="R48" s="50"/>
      <c r="S48" s="15"/>
      <c r="T48" s="3"/>
      <c r="U48" s="106">
        <f t="shared" si="0"/>
        <v>33835</v>
      </c>
      <c r="V48" s="89"/>
      <c r="W48" s="91"/>
      <c r="X48" s="50"/>
      <c r="Y48" s="93"/>
      <c r="Z48" s="35"/>
      <c r="AA48" s="133"/>
      <c r="AB48" s="23"/>
    </row>
    <row r="49" spans="1:28" ht="41.25" customHeight="1" x14ac:dyDescent="0.25">
      <c r="A49" s="17">
        <v>41</v>
      </c>
      <c r="B49" s="40" t="s">
        <v>47</v>
      </c>
      <c r="C49" s="24" t="s">
        <v>27</v>
      </c>
      <c r="D49" s="41" t="s">
        <v>26</v>
      </c>
      <c r="E49" s="32" t="s">
        <v>14</v>
      </c>
      <c r="F49" s="50">
        <v>24000</v>
      </c>
      <c r="G49" s="50">
        <v>20880</v>
      </c>
      <c r="H49" s="140" t="s">
        <v>342</v>
      </c>
      <c r="I49" s="140"/>
      <c r="J49" s="2"/>
      <c r="K49" s="43"/>
      <c r="L49" s="26">
        <v>233</v>
      </c>
      <c r="M49" s="49">
        <v>29486</v>
      </c>
      <c r="N49" s="52"/>
      <c r="O49" s="50"/>
      <c r="P49" s="50"/>
      <c r="Q49" s="50"/>
      <c r="R49" s="50"/>
      <c r="S49" s="3"/>
      <c r="T49" s="3"/>
      <c r="U49" s="106">
        <f t="shared" si="0"/>
        <v>29486</v>
      </c>
      <c r="V49" s="92"/>
      <c r="W49" s="35"/>
      <c r="X49" s="50"/>
      <c r="Y49" s="93"/>
      <c r="Z49" s="35">
        <f t="shared" ref="Z49:Z54" si="3">ROUND(Y49:Y181,-2)</f>
        <v>0</v>
      </c>
      <c r="AA49" s="133"/>
      <c r="AB49" s="23"/>
    </row>
    <row r="50" spans="1:28" ht="39.75" customHeight="1" x14ac:dyDescent="0.25">
      <c r="A50" s="17">
        <v>42</v>
      </c>
      <c r="B50" s="40" t="s">
        <v>101</v>
      </c>
      <c r="C50" s="24" t="s">
        <v>102</v>
      </c>
      <c r="D50" s="41" t="s">
        <v>26</v>
      </c>
      <c r="E50" s="42">
        <v>43497</v>
      </c>
      <c r="F50" s="43">
        <v>13000</v>
      </c>
      <c r="G50" s="50">
        <v>11310</v>
      </c>
      <c r="H50" s="140">
        <v>10</v>
      </c>
      <c r="I50" s="140"/>
      <c r="J50" s="123"/>
      <c r="K50" s="43"/>
      <c r="L50" s="26">
        <v>10</v>
      </c>
      <c r="M50" s="49">
        <v>11310</v>
      </c>
      <c r="N50" s="2"/>
      <c r="O50" s="49"/>
      <c r="P50" s="49"/>
      <c r="Q50" s="49"/>
      <c r="R50" s="49"/>
      <c r="S50" s="3"/>
      <c r="T50" s="45"/>
      <c r="U50" s="106">
        <f>M50+N50+O50+P50+Q50+R50-S50-T50</f>
        <v>11310</v>
      </c>
      <c r="V50" s="92"/>
      <c r="W50" s="93"/>
      <c r="X50" s="50"/>
      <c r="Y50" s="93"/>
      <c r="Z50" s="35">
        <f t="shared" si="3"/>
        <v>0</v>
      </c>
      <c r="AA50" s="133"/>
      <c r="AB50" s="23"/>
    </row>
    <row r="51" spans="1:28" ht="39.75" customHeight="1" x14ac:dyDescent="0.25">
      <c r="A51" s="17">
        <v>43</v>
      </c>
      <c r="B51" s="31" t="s">
        <v>48</v>
      </c>
      <c r="C51" s="33" t="s">
        <v>31</v>
      </c>
      <c r="D51" s="29" t="s">
        <v>26</v>
      </c>
      <c r="E51" s="25" t="s">
        <v>14</v>
      </c>
      <c r="F51" s="50">
        <v>34500</v>
      </c>
      <c r="G51" s="50">
        <v>30015</v>
      </c>
      <c r="H51" s="140" t="s">
        <v>343</v>
      </c>
      <c r="I51" s="140"/>
      <c r="J51" s="123"/>
      <c r="K51" s="43"/>
      <c r="L51" s="26">
        <v>200</v>
      </c>
      <c r="M51" s="49">
        <v>36382</v>
      </c>
      <c r="N51" s="52"/>
      <c r="O51" s="50"/>
      <c r="P51" s="50"/>
      <c r="Q51" s="50"/>
      <c r="R51" s="50"/>
      <c r="S51" s="45"/>
      <c r="T51" s="3"/>
      <c r="U51" s="106">
        <f t="shared" si="0"/>
        <v>36382</v>
      </c>
      <c r="V51" s="88"/>
      <c r="W51" s="35"/>
      <c r="X51" s="50"/>
      <c r="Y51" s="93"/>
      <c r="Z51" s="35">
        <f t="shared" si="3"/>
        <v>0</v>
      </c>
      <c r="AA51" s="133"/>
      <c r="AB51" s="23"/>
    </row>
    <row r="52" spans="1:28" ht="26.25" customHeight="1" x14ac:dyDescent="0.25">
      <c r="A52" s="17">
        <v>44</v>
      </c>
      <c r="B52" s="31" t="s">
        <v>49</v>
      </c>
      <c r="C52" s="33" t="s">
        <v>169</v>
      </c>
      <c r="D52" s="29" t="s">
        <v>26</v>
      </c>
      <c r="E52" s="25" t="s">
        <v>14</v>
      </c>
      <c r="F52" s="50">
        <v>28000</v>
      </c>
      <c r="G52" s="50">
        <v>24360</v>
      </c>
      <c r="H52" s="140" t="s">
        <v>315</v>
      </c>
      <c r="I52" s="140"/>
      <c r="J52" s="123"/>
      <c r="K52" s="43"/>
      <c r="L52" s="26">
        <v>191</v>
      </c>
      <c r="M52" s="49">
        <v>28199</v>
      </c>
      <c r="N52" s="52"/>
      <c r="O52" s="50"/>
      <c r="P52" s="50"/>
      <c r="Q52" s="50"/>
      <c r="R52" s="50"/>
      <c r="S52" s="3"/>
      <c r="T52" s="3"/>
      <c r="U52" s="106">
        <f t="shared" si="0"/>
        <v>28199</v>
      </c>
      <c r="V52" s="88"/>
      <c r="W52" s="35"/>
      <c r="X52" s="50"/>
      <c r="Y52" s="93"/>
      <c r="Z52" s="35">
        <f t="shared" si="3"/>
        <v>0</v>
      </c>
      <c r="AA52" s="133"/>
      <c r="AB52" s="23"/>
    </row>
    <row r="53" spans="1:28" ht="40.5" customHeight="1" x14ac:dyDescent="0.25">
      <c r="A53" s="17">
        <v>45</v>
      </c>
      <c r="B53" s="31" t="s">
        <v>50</v>
      </c>
      <c r="C53" s="33" t="s">
        <v>31</v>
      </c>
      <c r="D53" s="29" t="s">
        <v>26</v>
      </c>
      <c r="E53" s="25" t="s">
        <v>14</v>
      </c>
      <c r="F53" s="50">
        <v>34500</v>
      </c>
      <c r="G53" s="50">
        <v>30015</v>
      </c>
      <c r="H53" s="140" t="s">
        <v>345</v>
      </c>
      <c r="I53" s="140" t="s">
        <v>298</v>
      </c>
      <c r="J53" s="123"/>
      <c r="K53" s="43"/>
      <c r="L53" s="26">
        <v>88</v>
      </c>
      <c r="M53" s="49">
        <v>16008</v>
      </c>
      <c r="N53" s="52"/>
      <c r="O53" s="50"/>
      <c r="P53" s="50"/>
      <c r="Q53" s="50" t="s">
        <v>302</v>
      </c>
      <c r="R53" s="50"/>
      <c r="S53" s="3"/>
      <c r="T53" s="3"/>
      <c r="U53" s="106">
        <f>M53</f>
        <v>16008</v>
      </c>
      <c r="V53" s="88"/>
      <c r="W53" s="35"/>
      <c r="X53" s="50"/>
      <c r="Y53" s="93"/>
      <c r="Z53" s="35">
        <f t="shared" si="3"/>
        <v>0</v>
      </c>
      <c r="AA53" s="133"/>
      <c r="AB53" s="23"/>
    </row>
    <row r="54" spans="1:28" ht="34.5" customHeight="1" x14ac:dyDescent="0.25">
      <c r="A54" s="17">
        <v>46</v>
      </c>
      <c r="B54" s="31" t="s">
        <v>51</v>
      </c>
      <c r="C54" s="33" t="s">
        <v>31</v>
      </c>
      <c r="D54" s="29" t="s">
        <v>26</v>
      </c>
      <c r="E54" s="25" t="s">
        <v>14</v>
      </c>
      <c r="F54" s="50">
        <v>34500</v>
      </c>
      <c r="G54" s="50">
        <v>30015</v>
      </c>
      <c r="H54" s="140" t="s">
        <v>346</v>
      </c>
      <c r="I54" s="140"/>
      <c r="J54" s="123"/>
      <c r="K54" s="43"/>
      <c r="L54" s="26">
        <v>210</v>
      </c>
      <c r="M54" s="49">
        <v>38201</v>
      </c>
      <c r="N54" s="52"/>
      <c r="O54" s="50"/>
      <c r="P54" s="50"/>
      <c r="Q54" s="50"/>
      <c r="R54" s="50"/>
      <c r="S54" s="3"/>
      <c r="T54" s="3"/>
      <c r="U54" s="106">
        <f t="shared" si="0"/>
        <v>38201</v>
      </c>
      <c r="V54" s="88"/>
      <c r="W54" s="35"/>
      <c r="X54" s="50"/>
      <c r="Y54" s="93"/>
      <c r="Z54" s="35">
        <f t="shared" si="3"/>
        <v>0</v>
      </c>
      <c r="AA54" s="133"/>
      <c r="AB54" s="23"/>
    </row>
    <row r="55" spans="1:28" ht="34.5" customHeight="1" x14ac:dyDescent="0.25">
      <c r="A55" s="17"/>
      <c r="B55" s="31" t="s">
        <v>258</v>
      </c>
      <c r="C55" s="33" t="s">
        <v>264</v>
      </c>
      <c r="D55" s="29"/>
      <c r="E55" s="25"/>
      <c r="F55" s="50"/>
      <c r="G55" s="50">
        <v>20880</v>
      </c>
      <c r="H55" s="140" t="s">
        <v>404</v>
      </c>
      <c r="I55" s="140" t="s">
        <v>289</v>
      </c>
      <c r="J55" s="123"/>
      <c r="K55" s="43"/>
      <c r="L55" s="26">
        <v>76</v>
      </c>
      <c r="M55" s="49">
        <v>9618</v>
      </c>
      <c r="N55" s="52"/>
      <c r="O55" s="50"/>
      <c r="P55" s="50"/>
      <c r="Q55" s="50"/>
      <c r="R55" s="50"/>
      <c r="S55" s="3"/>
      <c r="T55" s="3"/>
      <c r="U55" s="106">
        <f t="shared" si="0"/>
        <v>9618</v>
      </c>
      <c r="V55" s="88"/>
      <c r="W55" s="35"/>
      <c r="X55" s="50"/>
      <c r="Y55" s="93"/>
      <c r="Z55" s="35"/>
      <c r="AA55" s="133"/>
      <c r="AB55" s="23"/>
    </row>
    <row r="56" spans="1:28" ht="29.25" customHeight="1" x14ac:dyDescent="0.25">
      <c r="A56" s="17">
        <v>47</v>
      </c>
      <c r="B56" s="31" t="s">
        <v>139</v>
      </c>
      <c r="C56" s="33" t="s">
        <v>170</v>
      </c>
      <c r="D56" s="29" t="s">
        <v>26</v>
      </c>
      <c r="E56" s="30">
        <v>43762</v>
      </c>
      <c r="F56" s="50">
        <v>28000</v>
      </c>
      <c r="G56" s="50">
        <v>24360</v>
      </c>
      <c r="H56" s="140" t="s">
        <v>371</v>
      </c>
      <c r="I56" s="140"/>
      <c r="J56" s="123"/>
      <c r="K56" s="43"/>
      <c r="L56" s="26">
        <v>167</v>
      </c>
      <c r="M56" s="49">
        <v>24655</v>
      </c>
      <c r="N56" s="52"/>
      <c r="O56" s="50"/>
      <c r="P56" s="50"/>
      <c r="Q56" s="50"/>
      <c r="R56" s="50"/>
      <c r="S56" s="3"/>
      <c r="T56" s="3"/>
      <c r="U56" s="106">
        <f t="shared" si="0"/>
        <v>24655</v>
      </c>
      <c r="V56" s="88"/>
      <c r="W56" s="35"/>
      <c r="X56" s="50"/>
      <c r="Y56" s="93"/>
      <c r="Z56" s="35">
        <f>ROUND(Y56:Y189,-2)</f>
        <v>0</v>
      </c>
      <c r="AA56" s="133"/>
      <c r="AB56" s="23"/>
    </row>
    <row r="57" spans="1:28" ht="29.25" customHeight="1" x14ac:dyDescent="0.25">
      <c r="A57" s="17">
        <v>48</v>
      </c>
      <c r="B57" s="31" t="s">
        <v>140</v>
      </c>
      <c r="C57" s="33" t="s">
        <v>170</v>
      </c>
      <c r="D57" s="29" t="s">
        <v>26</v>
      </c>
      <c r="E57" s="30">
        <v>43753</v>
      </c>
      <c r="F57" s="50">
        <v>28000</v>
      </c>
      <c r="G57" s="50">
        <v>24360</v>
      </c>
      <c r="H57" s="140" t="s">
        <v>370</v>
      </c>
      <c r="I57" s="140"/>
      <c r="J57" s="123"/>
      <c r="K57" s="43"/>
      <c r="L57" s="26">
        <v>159</v>
      </c>
      <c r="M57" s="49">
        <v>23474</v>
      </c>
      <c r="N57" s="52"/>
      <c r="O57" s="50"/>
      <c r="P57" s="50"/>
      <c r="Q57" s="50"/>
      <c r="R57" s="50"/>
      <c r="S57" s="3"/>
      <c r="T57" s="3"/>
      <c r="U57" s="106">
        <f t="shared" si="0"/>
        <v>23474</v>
      </c>
      <c r="V57" s="88"/>
      <c r="W57" s="35"/>
      <c r="X57" s="50"/>
      <c r="Y57" s="93"/>
      <c r="Z57" s="35">
        <f>ROUND(Y57:Y190,-2)</f>
        <v>0</v>
      </c>
      <c r="AA57" s="133"/>
      <c r="AB57" s="23"/>
    </row>
    <row r="58" spans="1:28" ht="47.25" customHeight="1" x14ac:dyDescent="0.25">
      <c r="A58" s="17">
        <v>49</v>
      </c>
      <c r="B58" s="31" t="s">
        <v>53</v>
      </c>
      <c r="C58" s="33" t="s">
        <v>27</v>
      </c>
      <c r="D58" s="29" t="s">
        <v>26</v>
      </c>
      <c r="E58" s="30">
        <v>43319</v>
      </c>
      <c r="F58" s="50">
        <v>24000</v>
      </c>
      <c r="G58" s="50">
        <v>20880</v>
      </c>
      <c r="H58" s="140" t="s">
        <v>347</v>
      </c>
      <c r="I58" s="140"/>
      <c r="J58" s="2"/>
      <c r="K58" s="43"/>
      <c r="L58" s="26">
        <v>234</v>
      </c>
      <c r="M58" s="49">
        <v>29613</v>
      </c>
      <c r="N58" s="52"/>
      <c r="O58" s="50"/>
      <c r="P58" s="50"/>
      <c r="Q58" s="50"/>
      <c r="R58" s="50"/>
      <c r="S58" s="3"/>
      <c r="T58" s="3"/>
      <c r="U58" s="106">
        <f t="shared" si="0"/>
        <v>29613</v>
      </c>
      <c r="V58" s="88"/>
      <c r="W58" s="35"/>
      <c r="X58" s="50"/>
      <c r="Y58" s="93"/>
      <c r="Z58" s="35">
        <f>ROUND(Y58:Y191,-2)</f>
        <v>0</v>
      </c>
      <c r="AA58" s="133"/>
      <c r="AB58" s="23"/>
    </row>
    <row r="59" spans="1:28" ht="46.5" customHeight="1" x14ac:dyDescent="0.25">
      <c r="A59" s="17">
        <v>50</v>
      </c>
      <c r="B59" s="31" t="s">
        <v>154</v>
      </c>
      <c r="C59" s="33" t="s">
        <v>31</v>
      </c>
      <c r="D59" s="29" t="s">
        <v>26</v>
      </c>
      <c r="E59" s="30" t="s">
        <v>155</v>
      </c>
      <c r="F59" s="50">
        <v>34500</v>
      </c>
      <c r="G59" s="50">
        <v>30015</v>
      </c>
      <c r="H59" s="140" t="s">
        <v>348</v>
      </c>
      <c r="I59" s="140"/>
      <c r="J59" s="123"/>
      <c r="K59" s="43"/>
      <c r="L59" s="26">
        <v>199</v>
      </c>
      <c r="M59" s="49">
        <v>36200</v>
      </c>
      <c r="N59" s="52"/>
      <c r="O59" s="50"/>
      <c r="P59" s="50"/>
      <c r="Q59" s="50"/>
      <c r="R59" s="50"/>
      <c r="S59" s="3"/>
      <c r="T59" s="3"/>
      <c r="U59" s="106">
        <f t="shared" si="0"/>
        <v>36200</v>
      </c>
      <c r="V59" s="88"/>
      <c r="W59" s="35"/>
      <c r="X59" s="50"/>
      <c r="Y59" s="93"/>
      <c r="Z59" s="35">
        <f>ROUND(Y59:Y192,-2)</f>
        <v>0</v>
      </c>
      <c r="AA59" s="133"/>
      <c r="AB59" s="23"/>
    </row>
    <row r="60" spans="1:28" ht="39.75" customHeight="1" x14ac:dyDescent="0.25">
      <c r="A60" s="17">
        <v>51</v>
      </c>
      <c r="B60" s="31" t="s">
        <v>119</v>
      </c>
      <c r="C60" s="33" t="s">
        <v>27</v>
      </c>
      <c r="D60" s="29" t="s">
        <v>26</v>
      </c>
      <c r="E60" s="30">
        <v>43661</v>
      </c>
      <c r="F60" s="50">
        <v>24000</v>
      </c>
      <c r="G60" s="50">
        <v>20880</v>
      </c>
      <c r="H60" s="140"/>
      <c r="I60" s="140"/>
      <c r="J60" s="123"/>
      <c r="K60" s="43"/>
      <c r="L60" s="26"/>
      <c r="M60" s="49"/>
      <c r="N60" s="52"/>
      <c r="O60" s="50"/>
      <c r="P60" s="50"/>
      <c r="Q60" s="50"/>
      <c r="R60" s="50"/>
      <c r="S60" s="3"/>
      <c r="T60" s="3"/>
      <c r="U60" s="106">
        <f t="shared" si="0"/>
        <v>0</v>
      </c>
      <c r="V60" s="94"/>
      <c r="W60" s="35"/>
      <c r="X60" s="50"/>
      <c r="Y60" s="93"/>
      <c r="Z60" s="35">
        <f>ROUND(Y60:Y195,-2)</f>
        <v>0</v>
      </c>
      <c r="AA60" s="143"/>
      <c r="AB60" s="23"/>
    </row>
    <row r="61" spans="1:28" ht="40.5" customHeight="1" x14ac:dyDescent="0.25">
      <c r="A61" s="17">
        <v>52</v>
      </c>
      <c r="B61" s="40" t="s">
        <v>54</v>
      </c>
      <c r="C61" s="24" t="s">
        <v>274</v>
      </c>
      <c r="D61" s="41" t="s">
        <v>26</v>
      </c>
      <c r="E61" s="42">
        <v>43423</v>
      </c>
      <c r="F61" s="50">
        <v>34500</v>
      </c>
      <c r="G61" s="50">
        <v>20880</v>
      </c>
      <c r="H61" s="140" t="s">
        <v>349</v>
      </c>
      <c r="I61" s="140" t="s">
        <v>300</v>
      </c>
      <c r="J61" s="123"/>
      <c r="K61" s="43"/>
      <c r="L61" s="26">
        <v>144</v>
      </c>
      <c r="M61" s="49">
        <v>18223</v>
      </c>
      <c r="N61" s="17"/>
      <c r="O61" s="17"/>
      <c r="P61" s="17"/>
      <c r="Q61" s="17"/>
      <c r="R61" s="50"/>
      <c r="S61" s="3"/>
      <c r="T61" s="46"/>
      <c r="U61" s="106">
        <f t="shared" si="0"/>
        <v>18223</v>
      </c>
      <c r="V61" s="95"/>
      <c r="W61" s="96"/>
      <c r="X61" s="50"/>
      <c r="Y61" s="93"/>
      <c r="Z61" s="35">
        <f>ROUND(Y61:Y196,-2)</f>
        <v>0</v>
      </c>
      <c r="AA61" s="133"/>
      <c r="AB61" s="23"/>
    </row>
    <row r="62" spans="1:28" ht="40.5" customHeight="1" x14ac:dyDescent="0.25">
      <c r="A62" s="17">
        <v>53</v>
      </c>
      <c r="B62" s="40" t="s">
        <v>271</v>
      </c>
      <c r="C62" s="24" t="s">
        <v>272</v>
      </c>
      <c r="D62" s="41"/>
      <c r="E62" s="42"/>
      <c r="F62" s="50"/>
      <c r="G62" s="50">
        <v>25230</v>
      </c>
      <c r="H62" s="140" t="s">
        <v>350</v>
      </c>
      <c r="I62" s="140"/>
      <c r="J62" s="123"/>
      <c r="K62" s="43"/>
      <c r="L62" s="26">
        <v>165</v>
      </c>
      <c r="M62" s="49">
        <v>25230</v>
      </c>
      <c r="N62" s="17"/>
      <c r="O62" s="17"/>
      <c r="P62" s="17"/>
      <c r="Q62" s="17"/>
      <c r="R62" s="50"/>
      <c r="S62" s="3"/>
      <c r="T62" s="46"/>
      <c r="U62" s="106">
        <f>M62</f>
        <v>25230</v>
      </c>
      <c r="V62" s="95"/>
      <c r="W62" s="96"/>
      <c r="X62" s="50"/>
      <c r="Y62" s="93"/>
      <c r="Z62" s="35"/>
      <c r="AA62" s="133"/>
      <c r="AB62" s="23"/>
    </row>
    <row r="63" spans="1:28" ht="25.5" customHeight="1" x14ac:dyDescent="0.25">
      <c r="A63" s="17">
        <v>54</v>
      </c>
      <c r="B63" s="40" t="s">
        <v>198</v>
      </c>
      <c r="C63" s="24" t="s">
        <v>27</v>
      </c>
      <c r="D63" s="41" t="s">
        <v>26</v>
      </c>
      <c r="E63" s="42">
        <v>43882</v>
      </c>
      <c r="F63" s="50">
        <v>24000</v>
      </c>
      <c r="G63" s="50">
        <v>20880</v>
      </c>
      <c r="H63" s="140" t="s">
        <v>379</v>
      </c>
      <c r="I63" s="140"/>
      <c r="J63" s="123"/>
      <c r="K63" s="43"/>
      <c r="L63" s="26">
        <v>245</v>
      </c>
      <c r="M63" s="49">
        <v>31005</v>
      </c>
      <c r="N63" s="17"/>
      <c r="O63" s="17"/>
      <c r="P63" s="17"/>
      <c r="Q63" s="17"/>
      <c r="R63" s="50"/>
      <c r="S63" s="3"/>
      <c r="T63" s="46"/>
      <c r="U63" s="106">
        <f t="shared" si="0"/>
        <v>31005</v>
      </c>
      <c r="V63" s="95"/>
      <c r="W63" s="96"/>
      <c r="X63" s="50"/>
      <c r="Y63" s="93"/>
      <c r="Z63" s="35">
        <f>ROUND(Y63:Y197,-2)</f>
        <v>0</v>
      </c>
      <c r="AA63" s="133"/>
      <c r="AB63" s="23"/>
    </row>
    <row r="64" spans="1:28" ht="26.25" customHeight="1" x14ac:dyDescent="0.25">
      <c r="A64" s="17">
        <v>55</v>
      </c>
      <c r="B64" s="40" t="s">
        <v>103</v>
      </c>
      <c r="C64" s="24" t="s">
        <v>27</v>
      </c>
      <c r="D64" s="41" t="s">
        <v>26</v>
      </c>
      <c r="E64" s="42">
        <v>43515</v>
      </c>
      <c r="F64" s="50">
        <v>24000</v>
      </c>
      <c r="G64" s="50">
        <v>20880</v>
      </c>
      <c r="H64" s="140">
        <v>95</v>
      </c>
      <c r="I64" s="140" t="s">
        <v>287</v>
      </c>
      <c r="J64" s="123"/>
      <c r="K64" s="43"/>
      <c r="L64" s="26">
        <v>95</v>
      </c>
      <c r="M64" s="49">
        <v>12022</v>
      </c>
      <c r="N64" s="52"/>
      <c r="O64" s="18"/>
      <c r="P64" s="18"/>
      <c r="Q64" s="18"/>
      <c r="R64" s="18"/>
      <c r="S64" s="3"/>
      <c r="T64" s="47"/>
      <c r="U64" s="106">
        <f t="shared" si="0"/>
        <v>12022</v>
      </c>
      <c r="V64" s="88"/>
      <c r="W64" s="35"/>
      <c r="X64" s="50"/>
      <c r="Y64" s="93"/>
      <c r="Z64" s="35">
        <f>ROUND(Y64:Y198,-2)</f>
        <v>0</v>
      </c>
      <c r="AA64" s="133"/>
      <c r="AB64" s="23"/>
    </row>
    <row r="65" spans="1:28" ht="26.25" customHeight="1" x14ac:dyDescent="0.25">
      <c r="A65" s="17">
        <v>56</v>
      </c>
      <c r="B65" s="31" t="s">
        <v>55</v>
      </c>
      <c r="C65" s="33" t="s">
        <v>171</v>
      </c>
      <c r="D65" s="29" t="s">
        <v>26</v>
      </c>
      <c r="E65" s="30">
        <v>43384</v>
      </c>
      <c r="F65" s="50">
        <v>34500</v>
      </c>
      <c r="G65" s="50">
        <v>30015</v>
      </c>
      <c r="H65" s="140" t="s">
        <v>369</v>
      </c>
      <c r="I65" s="140"/>
      <c r="J65" s="123"/>
      <c r="K65" s="43"/>
      <c r="L65" s="26">
        <v>244</v>
      </c>
      <c r="M65" s="49">
        <v>44386</v>
      </c>
      <c r="N65" s="52"/>
      <c r="O65" s="50"/>
      <c r="P65" s="50"/>
      <c r="Q65" s="50"/>
      <c r="R65" s="50"/>
      <c r="S65" s="47"/>
      <c r="T65" s="3"/>
      <c r="U65" s="106">
        <f t="shared" si="0"/>
        <v>44386</v>
      </c>
      <c r="V65" s="88"/>
      <c r="W65" s="35"/>
      <c r="X65" s="50"/>
      <c r="Y65" s="93"/>
      <c r="Z65" s="35">
        <f>ROUND(Y65:Y199,-2)</f>
        <v>0</v>
      </c>
      <c r="AA65" s="133"/>
      <c r="AB65" s="23"/>
    </row>
    <row r="66" spans="1:28" ht="36.75" customHeight="1" x14ac:dyDescent="0.25">
      <c r="A66" s="17">
        <v>57</v>
      </c>
      <c r="B66" s="31" t="s">
        <v>56</v>
      </c>
      <c r="C66" s="33" t="s">
        <v>31</v>
      </c>
      <c r="D66" s="29" t="s">
        <v>26</v>
      </c>
      <c r="E66" s="25" t="s">
        <v>14</v>
      </c>
      <c r="F66" s="50">
        <v>34500</v>
      </c>
      <c r="G66" s="50">
        <v>30015</v>
      </c>
      <c r="H66" s="140" t="s">
        <v>382</v>
      </c>
      <c r="I66" s="140"/>
      <c r="J66" s="123"/>
      <c r="K66" s="43"/>
      <c r="L66" s="26">
        <v>100</v>
      </c>
      <c r="M66" s="49">
        <v>18191</v>
      </c>
      <c r="N66" s="52"/>
      <c r="O66" s="50"/>
      <c r="P66" s="50"/>
      <c r="Q66" s="50"/>
      <c r="R66" s="50"/>
      <c r="S66" s="3"/>
      <c r="T66" s="3"/>
      <c r="U66" s="106">
        <f t="shared" si="0"/>
        <v>18191</v>
      </c>
      <c r="V66" s="88"/>
      <c r="W66" s="35"/>
      <c r="X66" s="50"/>
      <c r="Y66" s="93"/>
      <c r="Z66" s="35">
        <f>ROUND(Y66:Y200,-2)</f>
        <v>0</v>
      </c>
      <c r="AA66" s="133"/>
      <c r="AB66" s="23"/>
    </row>
    <row r="67" spans="1:28" ht="32.25" customHeight="1" x14ac:dyDescent="0.25">
      <c r="A67" s="17">
        <v>58</v>
      </c>
      <c r="B67" s="51" t="s">
        <v>57</v>
      </c>
      <c r="C67" s="33" t="s">
        <v>284</v>
      </c>
      <c r="D67" s="29" t="s">
        <v>26</v>
      </c>
      <c r="E67" s="25" t="s">
        <v>108</v>
      </c>
      <c r="F67" s="50">
        <v>13000</v>
      </c>
      <c r="G67" s="50">
        <v>11310</v>
      </c>
      <c r="H67" s="140">
        <v>10</v>
      </c>
      <c r="I67" s="140"/>
      <c r="J67" s="2"/>
      <c r="K67" s="43"/>
      <c r="L67" s="26">
        <v>10</v>
      </c>
      <c r="M67" s="49">
        <v>11310</v>
      </c>
      <c r="N67" s="52"/>
      <c r="O67" s="50"/>
      <c r="P67" s="50"/>
      <c r="Q67" s="50"/>
      <c r="R67" s="50">
        <v>2000</v>
      </c>
      <c r="S67" s="3"/>
      <c r="T67" s="3"/>
      <c r="U67" s="106">
        <f t="shared" si="0"/>
        <v>13310</v>
      </c>
      <c r="V67" s="83"/>
      <c r="W67" s="35"/>
      <c r="X67" s="50"/>
      <c r="Y67" s="93"/>
      <c r="Z67" s="35">
        <f>ROUND(Y67:Y203,-2)</f>
        <v>0</v>
      </c>
      <c r="AA67" s="133"/>
      <c r="AB67" s="23"/>
    </row>
    <row r="68" spans="1:28" ht="32.25" customHeight="1" x14ac:dyDescent="0.25">
      <c r="A68" s="17">
        <v>59</v>
      </c>
      <c r="B68" s="51" t="s">
        <v>226</v>
      </c>
      <c r="C68" s="33" t="s">
        <v>227</v>
      </c>
      <c r="D68" s="29"/>
      <c r="E68" s="25"/>
      <c r="F68" s="50"/>
      <c r="G68" s="50">
        <v>30015</v>
      </c>
      <c r="H68" s="140" t="s">
        <v>384</v>
      </c>
      <c r="I68" s="140"/>
      <c r="J68" s="2"/>
      <c r="K68" s="43"/>
      <c r="L68" s="26">
        <v>207</v>
      </c>
      <c r="M68" s="49">
        <v>37655</v>
      </c>
      <c r="N68" s="52"/>
      <c r="O68" s="50"/>
      <c r="P68" s="50"/>
      <c r="Q68" s="50"/>
      <c r="R68" s="50"/>
      <c r="S68" s="3"/>
      <c r="T68" s="3"/>
      <c r="U68" s="106">
        <f t="shared" si="0"/>
        <v>37655</v>
      </c>
      <c r="V68" s="83"/>
      <c r="W68" s="35"/>
      <c r="X68" s="50"/>
      <c r="Y68" s="93"/>
      <c r="Z68" s="35">
        <f>ROUND(Y68:Y204,-2)</f>
        <v>0</v>
      </c>
      <c r="AA68" s="133"/>
      <c r="AB68" s="23"/>
    </row>
    <row r="69" spans="1:28" ht="25.5" customHeight="1" x14ac:dyDescent="0.25">
      <c r="A69" s="17">
        <v>60</v>
      </c>
      <c r="B69" s="31" t="s">
        <v>58</v>
      </c>
      <c r="C69" s="33" t="s">
        <v>59</v>
      </c>
      <c r="D69" s="41" t="s">
        <v>26</v>
      </c>
      <c r="E69" s="25" t="s">
        <v>14</v>
      </c>
      <c r="F69" s="50">
        <v>29000</v>
      </c>
      <c r="G69" s="50">
        <v>25230</v>
      </c>
      <c r="H69" s="140" t="s">
        <v>351</v>
      </c>
      <c r="I69" s="140"/>
      <c r="J69" s="123"/>
      <c r="K69" s="43"/>
      <c r="L69" s="26">
        <v>173</v>
      </c>
      <c r="M69" s="49">
        <v>26453</v>
      </c>
      <c r="N69" s="52"/>
      <c r="O69" s="50"/>
      <c r="P69" s="50"/>
      <c r="Q69" s="50"/>
      <c r="R69" s="50">
        <v>3000</v>
      </c>
      <c r="S69" s="3"/>
      <c r="T69" s="3"/>
      <c r="U69" s="106">
        <f t="shared" si="0"/>
        <v>29453</v>
      </c>
      <c r="V69" s="88"/>
      <c r="W69" s="35"/>
      <c r="X69" s="50"/>
      <c r="Y69" s="93"/>
      <c r="Z69" s="35">
        <f>ROUND(Y69:Y204,-2)</f>
        <v>0</v>
      </c>
      <c r="AA69" s="133"/>
      <c r="AB69" s="23"/>
    </row>
    <row r="70" spans="1:28" ht="25.5" customHeight="1" x14ac:dyDescent="0.25">
      <c r="A70" s="17">
        <v>61</v>
      </c>
      <c r="B70" s="31" t="s">
        <v>189</v>
      </c>
      <c r="C70" s="33" t="s">
        <v>195</v>
      </c>
      <c r="D70" s="29" t="s">
        <v>26</v>
      </c>
      <c r="E70" s="30">
        <v>43525</v>
      </c>
      <c r="F70" s="50">
        <v>28000</v>
      </c>
      <c r="G70" s="50">
        <v>24360</v>
      </c>
      <c r="H70" s="140" t="s">
        <v>383</v>
      </c>
      <c r="I70" s="140"/>
      <c r="J70" s="123"/>
      <c r="K70" s="43"/>
      <c r="L70" s="26">
        <v>72</v>
      </c>
      <c r="M70" s="49">
        <v>10630</v>
      </c>
      <c r="N70" s="52"/>
      <c r="O70" s="50"/>
      <c r="P70" s="50"/>
      <c r="Q70" s="50"/>
      <c r="R70" s="50"/>
      <c r="S70" s="3"/>
      <c r="T70" s="3"/>
      <c r="U70" s="106">
        <f t="shared" si="0"/>
        <v>10630</v>
      </c>
      <c r="V70" s="88"/>
      <c r="W70" s="35"/>
      <c r="X70" s="50"/>
      <c r="Y70" s="93"/>
      <c r="Z70" s="35">
        <f>ROUND(Y70:Y205,-2)</f>
        <v>0</v>
      </c>
      <c r="AA70" s="133"/>
      <c r="AB70" s="23"/>
    </row>
    <row r="71" spans="1:28" ht="31.5" customHeight="1" x14ac:dyDescent="0.25">
      <c r="A71" s="17">
        <v>62</v>
      </c>
      <c r="B71" s="134" t="s">
        <v>60</v>
      </c>
      <c r="C71" s="33" t="s">
        <v>46</v>
      </c>
      <c r="D71" s="29" t="s">
        <v>26</v>
      </c>
      <c r="E71" s="30">
        <v>43770</v>
      </c>
      <c r="F71" s="18">
        <v>29000</v>
      </c>
      <c r="G71" s="50">
        <v>26239.200000000001</v>
      </c>
      <c r="H71" s="140" t="s">
        <v>317</v>
      </c>
      <c r="I71" s="140"/>
      <c r="J71" s="123"/>
      <c r="K71" s="43"/>
      <c r="L71" s="26">
        <v>168</v>
      </c>
      <c r="M71" s="49">
        <v>26716</v>
      </c>
      <c r="N71" s="52"/>
      <c r="O71" s="50"/>
      <c r="P71" s="50"/>
      <c r="Q71" s="50"/>
      <c r="R71" s="50"/>
      <c r="S71" s="3"/>
      <c r="T71" s="3"/>
      <c r="U71" s="106">
        <f t="shared" si="0"/>
        <v>26716</v>
      </c>
      <c r="V71" s="88"/>
      <c r="W71" s="35"/>
      <c r="X71" s="50"/>
      <c r="Y71" s="93"/>
      <c r="Z71" s="35">
        <f>ROUND(Y71:Y206,-2)</f>
        <v>0</v>
      </c>
      <c r="AA71" s="133"/>
      <c r="AB71" s="23"/>
    </row>
    <row r="72" spans="1:28" ht="31.5" customHeight="1" x14ac:dyDescent="0.25">
      <c r="A72" s="17">
        <v>63</v>
      </c>
      <c r="B72" s="31" t="s">
        <v>199</v>
      </c>
      <c r="C72" s="33" t="s">
        <v>200</v>
      </c>
      <c r="D72" s="29" t="s">
        <v>26</v>
      </c>
      <c r="E72" s="30">
        <v>43864</v>
      </c>
      <c r="F72" s="18">
        <v>28000</v>
      </c>
      <c r="G72" s="50">
        <v>24360</v>
      </c>
      <c r="H72" s="140" t="s">
        <v>352</v>
      </c>
      <c r="I72" s="140"/>
      <c r="J72" s="2"/>
      <c r="K72" s="43"/>
      <c r="L72" s="26">
        <v>269</v>
      </c>
      <c r="M72" s="49">
        <v>39714</v>
      </c>
      <c r="N72" s="52"/>
      <c r="O72" s="50"/>
      <c r="P72" s="50"/>
      <c r="Q72" s="50"/>
      <c r="R72" s="50"/>
      <c r="S72" s="3"/>
      <c r="T72" s="3"/>
      <c r="U72" s="106">
        <f t="shared" si="0"/>
        <v>39714</v>
      </c>
      <c r="V72" s="88"/>
      <c r="W72" s="35"/>
      <c r="X72" s="50"/>
      <c r="Y72" s="93"/>
      <c r="Z72" s="35">
        <f>ROUND(Y72:Y207,-2)</f>
        <v>0</v>
      </c>
      <c r="AA72" s="133"/>
      <c r="AB72" s="23"/>
    </row>
    <row r="73" spans="1:28" ht="33" customHeight="1" x14ac:dyDescent="0.25">
      <c r="A73" s="17">
        <v>64</v>
      </c>
      <c r="B73" s="31" t="s">
        <v>61</v>
      </c>
      <c r="C73" s="33" t="s">
        <v>27</v>
      </c>
      <c r="D73" s="29" t="s">
        <v>26</v>
      </c>
      <c r="E73" s="25" t="s">
        <v>14</v>
      </c>
      <c r="F73" s="50">
        <v>24000</v>
      </c>
      <c r="G73" s="50">
        <v>20880</v>
      </c>
      <c r="H73" s="140" t="s">
        <v>318</v>
      </c>
      <c r="I73" s="140"/>
      <c r="J73" s="123"/>
      <c r="K73" s="43"/>
      <c r="L73" s="26">
        <v>236</v>
      </c>
      <c r="M73" s="49">
        <v>29866</v>
      </c>
      <c r="N73" s="52"/>
      <c r="O73" s="50"/>
      <c r="P73" s="50"/>
      <c r="Q73" s="50"/>
      <c r="R73" s="50"/>
      <c r="S73" s="3"/>
      <c r="T73" s="3"/>
      <c r="U73" s="106">
        <f t="shared" si="0"/>
        <v>29866</v>
      </c>
      <c r="V73" s="97"/>
      <c r="W73" s="93"/>
      <c r="X73" s="50"/>
      <c r="Y73" s="93"/>
      <c r="Z73" s="35">
        <f>ROUND(Y73:Y208,-2)</f>
        <v>0</v>
      </c>
      <c r="AA73" s="133"/>
      <c r="AB73" s="23"/>
    </row>
    <row r="74" spans="1:28" ht="34.5" customHeight="1" x14ac:dyDescent="0.25">
      <c r="A74" s="17">
        <v>65</v>
      </c>
      <c r="B74" s="31" t="s">
        <v>63</v>
      </c>
      <c r="C74" s="33" t="s">
        <v>34</v>
      </c>
      <c r="D74" s="29" t="s">
        <v>26</v>
      </c>
      <c r="E74" s="25" t="s">
        <v>14</v>
      </c>
      <c r="F74" s="50">
        <v>13000</v>
      </c>
      <c r="G74" s="50">
        <v>11310</v>
      </c>
      <c r="H74" s="140">
        <v>10</v>
      </c>
      <c r="I74" s="140"/>
      <c r="J74" s="2"/>
      <c r="K74" s="43"/>
      <c r="L74" s="26">
        <v>10</v>
      </c>
      <c r="M74" s="49">
        <v>11310</v>
      </c>
      <c r="N74" s="52"/>
      <c r="O74" s="50"/>
      <c r="P74" s="50"/>
      <c r="Q74" s="50"/>
      <c r="R74" s="50">
        <v>2000</v>
      </c>
      <c r="S74" s="3"/>
      <c r="T74" s="3"/>
      <c r="U74" s="106">
        <f t="shared" si="0"/>
        <v>13310</v>
      </c>
      <c r="V74" s="88"/>
      <c r="W74" s="35"/>
      <c r="X74" s="50"/>
      <c r="Y74" s="93"/>
      <c r="Z74" s="35">
        <f>ROUND(Y74:Y210,-2)</f>
        <v>0</v>
      </c>
      <c r="AA74" s="133"/>
      <c r="AB74" s="23"/>
    </row>
    <row r="75" spans="1:28" ht="32.25" customHeight="1" x14ac:dyDescent="0.25">
      <c r="A75" s="17">
        <v>66</v>
      </c>
      <c r="B75" s="31" t="s">
        <v>121</v>
      </c>
      <c r="C75" s="33" t="s">
        <v>27</v>
      </c>
      <c r="D75" s="29" t="s">
        <v>26</v>
      </c>
      <c r="E75" s="30">
        <v>43669</v>
      </c>
      <c r="F75" s="50">
        <v>24000</v>
      </c>
      <c r="G75" s="50">
        <v>20880</v>
      </c>
      <c r="H75" s="140" t="s">
        <v>316</v>
      </c>
      <c r="I75" s="140"/>
      <c r="J75" s="123"/>
      <c r="K75" s="43"/>
      <c r="L75" s="26">
        <v>244</v>
      </c>
      <c r="M75" s="49">
        <v>30878</v>
      </c>
      <c r="N75" s="52"/>
      <c r="O75" s="50"/>
      <c r="P75" s="50"/>
      <c r="Q75" s="50"/>
      <c r="R75" s="50"/>
      <c r="S75" s="3"/>
      <c r="T75" s="3"/>
      <c r="U75" s="106">
        <f t="shared" si="0"/>
        <v>30878</v>
      </c>
      <c r="V75" s="88"/>
      <c r="W75" s="35"/>
      <c r="X75" s="50"/>
      <c r="Y75" s="93"/>
      <c r="Z75" s="35">
        <f>ROUND(Y75:Y211,-2)</f>
        <v>0</v>
      </c>
      <c r="AA75" s="133"/>
      <c r="AB75" s="23"/>
    </row>
    <row r="76" spans="1:28" ht="27" customHeight="1" x14ac:dyDescent="0.25">
      <c r="A76" s="17">
        <v>67</v>
      </c>
      <c r="B76" s="31" t="s">
        <v>64</v>
      </c>
      <c r="C76" s="33" t="s">
        <v>29</v>
      </c>
      <c r="D76" s="29" t="s">
        <v>26</v>
      </c>
      <c r="E76" s="25" t="s">
        <v>14</v>
      </c>
      <c r="F76" s="50">
        <v>34500</v>
      </c>
      <c r="G76" s="50">
        <v>30015</v>
      </c>
      <c r="H76" s="140" t="s">
        <v>385</v>
      </c>
      <c r="I76" s="140"/>
      <c r="J76" s="123"/>
      <c r="K76" s="43"/>
      <c r="L76" s="26">
        <v>205</v>
      </c>
      <c r="M76" s="49">
        <v>37292</v>
      </c>
      <c r="N76" s="52"/>
      <c r="O76" s="50"/>
      <c r="P76" s="50"/>
      <c r="Q76" s="50"/>
      <c r="R76" s="50"/>
      <c r="S76" s="3"/>
      <c r="T76" s="3"/>
      <c r="U76" s="106">
        <f t="shared" si="0"/>
        <v>37292</v>
      </c>
      <c r="V76" s="88"/>
      <c r="W76" s="35"/>
      <c r="X76" s="50"/>
      <c r="Y76" s="93"/>
      <c r="Z76" s="35">
        <f>ROUND(Y76:Y212,-2)</f>
        <v>0</v>
      </c>
      <c r="AA76" s="133"/>
      <c r="AB76" s="23"/>
    </row>
    <row r="77" spans="1:28" ht="27" customHeight="1" x14ac:dyDescent="0.25">
      <c r="A77" s="17">
        <v>68</v>
      </c>
      <c r="B77" s="31" t="s">
        <v>251</v>
      </c>
      <c r="C77" s="33" t="s">
        <v>130</v>
      </c>
      <c r="D77" s="29"/>
      <c r="E77" s="25"/>
      <c r="F77" s="50"/>
      <c r="G77" s="50">
        <v>25230</v>
      </c>
      <c r="H77" s="140" t="s">
        <v>380</v>
      </c>
      <c r="I77" s="140" t="s">
        <v>381</v>
      </c>
      <c r="J77" s="123"/>
      <c r="K77" s="43"/>
      <c r="L77" s="26">
        <v>89</v>
      </c>
      <c r="M77" s="49">
        <v>13607</v>
      </c>
      <c r="N77" s="52"/>
      <c r="O77" s="50"/>
      <c r="P77" s="50"/>
      <c r="Q77" s="50"/>
      <c r="R77" s="50"/>
      <c r="S77" s="3"/>
      <c r="T77" s="3"/>
      <c r="U77" s="106">
        <f>K77+M77+N77+O77+P77+Q77+R77-S77-T77</f>
        <v>13607</v>
      </c>
      <c r="V77" s="88"/>
      <c r="W77" s="35"/>
      <c r="X77" s="50"/>
      <c r="Y77" s="93"/>
      <c r="Z77" s="35"/>
      <c r="AA77" s="133"/>
      <c r="AB77" s="23"/>
    </row>
    <row r="78" spans="1:28" ht="30.75" customHeight="1" x14ac:dyDescent="0.25">
      <c r="A78" s="17">
        <v>69</v>
      </c>
      <c r="B78" s="40" t="s">
        <v>141</v>
      </c>
      <c r="C78" s="24" t="s">
        <v>269</v>
      </c>
      <c r="D78" s="41"/>
      <c r="E78" s="42"/>
      <c r="F78" s="50"/>
      <c r="G78" s="50">
        <v>30015</v>
      </c>
      <c r="H78" s="140" t="s">
        <v>371</v>
      </c>
      <c r="I78" s="140"/>
      <c r="J78" s="123"/>
      <c r="K78" s="43"/>
      <c r="L78" s="26">
        <v>167</v>
      </c>
      <c r="M78" s="49">
        <v>30379</v>
      </c>
      <c r="N78" s="52"/>
      <c r="O78" s="50"/>
      <c r="P78" s="50"/>
      <c r="Q78" s="50"/>
      <c r="R78" s="50"/>
      <c r="S78" s="3"/>
      <c r="T78" s="3"/>
      <c r="U78" s="106">
        <f t="shared" ref="U78:U140" si="4">K78+M78+N78+O78+P78+Q78+R78-S78-T78</f>
        <v>30379</v>
      </c>
      <c r="V78" s="88"/>
      <c r="W78" s="35"/>
      <c r="X78" s="50"/>
      <c r="Y78" s="93"/>
      <c r="Z78" s="35"/>
      <c r="AA78" s="133"/>
      <c r="AB78" s="23"/>
    </row>
    <row r="79" spans="1:28" ht="30" customHeight="1" x14ac:dyDescent="0.25">
      <c r="A79" s="17">
        <v>70</v>
      </c>
      <c r="B79" s="31" t="s">
        <v>122</v>
      </c>
      <c r="C79" s="33" t="s">
        <v>27</v>
      </c>
      <c r="D79" s="29" t="s">
        <v>26</v>
      </c>
      <c r="E79" s="30">
        <v>43654</v>
      </c>
      <c r="F79" s="50">
        <v>24000</v>
      </c>
      <c r="G79" s="50">
        <v>20880</v>
      </c>
      <c r="H79" s="140" t="s">
        <v>386</v>
      </c>
      <c r="I79" s="140"/>
      <c r="J79" s="123"/>
      <c r="K79" s="43"/>
      <c r="L79" s="26">
        <v>226</v>
      </c>
      <c r="M79" s="49">
        <v>28600</v>
      </c>
      <c r="N79" s="52"/>
      <c r="O79" s="50"/>
      <c r="P79" s="50"/>
      <c r="Q79" s="50"/>
      <c r="R79" s="50"/>
      <c r="S79" s="3"/>
      <c r="T79" s="3"/>
      <c r="U79" s="106">
        <f t="shared" si="4"/>
        <v>28600</v>
      </c>
      <c r="V79" s="88"/>
      <c r="W79" s="35"/>
      <c r="X79" s="50"/>
      <c r="Y79" s="93"/>
      <c r="Z79" s="35">
        <f>ROUND(Y79:Y218,-2)</f>
        <v>0</v>
      </c>
      <c r="AA79" s="133"/>
      <c r="AB79" s="23"/>
    </row>
    <row r="80" spans="1:28" ht="50.25" customHeight="1" x14ac:dyDescent="0.25">
      <c r="A80" s="17">
        <v>71</v>
      </c>
      <c r="B80" s="31" t="s">
        <v>196</v>
      </c>
      <c r="C80" s="33" t="s">
        <v>197</v>
      </c>
      <c r="D80" s="29" t="s">
        <v>26</v>
      </c>
      <c r="E80" s="30">
        <v>43862</v>
      </c>
      <c r="F80" s="50">
        <v>34500</v>
      </c>
      <c r="G80" s="50">
        <v>30015</v>
      </c>
      <c r="H80" s="140" t="s">
        <v>353</v>
      </c>
      <c r="I80" s="140"/>
      <c r="J80" s="123"/>
      <c r="K80" s="43"/>
      <c r="L80" s="26">
        <v>159</v>
      </c>
      <c r="M80" s="49">
        <v>28924</v>
      </c>
      <c r="N80" s="52"/>
      <c r="O80" s="50"/>
      <c r="P80" s="50"/>
      <c r="Q80" s="50"/>
      <c r="R80" s="50"/>
      <c r="S80" s="3"/>
      <c r="T80" s="3"/>
      <c r="U80" s="106">
        <f>M80</f>
        <v>28924</v>
      </c>
      <c r="V80" s="88"/>
      <c r="W80" s="35"/>
      <c r="X80" s="50"/>
      <c r="Y80" s="93"/>
      <c r="Z80" s="35">
        <f>ROUND(Y80:Y215,-2)</f>
        <v>0</v>
      </c>
      <c r="AA80" s="133"/>
      <c r="AB80" s="23"/>
    </row>
    <row r="81" spans="1:28" ht="36.75" customHeight="1" x14ac:dyDescent="0.25">
      <c r="A81" s="17">
        <v>72</v>
      </c>
      <c r="B81" s="31" t="s">
        <v>65</v>
      </c>
      <c r="C81" s="33" t="s">
        <v>34</v>
      </c>
      <c r="D81" s="29" t="s">
        <v>26</v>
      </c>
      <c r="E81" s="25" t="s">
        <v>14</v>
      </c>
      <c r="F81" s="50">
        <v>13000</v>
      </c>
      <c r="G81" s="50">
        <v>11310</v>
      </c>
      <c r="H81" s="140">
        <v>10</v>
      </c>
      <c r="I81" s="140"/>
      <c r="J81" s="123"/>
      <c r="K81" s="43"/>
      <c r="L81" s="26">
        <v>10</v>
      </c>
      <c r="M81" s="49">
        <v>11310</v>
      </c>
      <c r="N81" s="52"/>
      <c r="O81" s="50"/>
      <c r="P81" s="50"/>
      <c r="Q81" s="50"/>
      <c r="R81" s="50"/>
      <c r="S81" s="3"/>
      <c r="T81" s="3"/>
      <c r="U81" s="106">
        <f t="shared" si="4"/>
        <v>11310</v>
      </c>
      <c r="V81" s="88"/>
      <c r="W81" s="35"/>
      <c r="X81" s="50"/>
      <c r="Y81" s="93"/>
      <c r="Z81" s="35">
        <f>ROUND(Y81:Y214,-2)</f>
        <v>0</v>
      </c>
      <c r="AA81" s="133"/>
      <c r="AB81" s="23"/>
    </row>
    <row r="82" spans="1:28" ht="36.75" customHeight="1" x14ac:dyDescent="0.25">
      <c r="A82" s="17">
        <v>73</v>
      </c>
      <c r="B82" s="31" t="s">
        <v>217</v>
      </c>
      <c r="C82" s="33" t="s">
        <v>203</v>
      </c>
      <c r="D82" s="29"/>
      <c r="E82" s="30"/>
      <c r="F82" s="50"/>
      <c r="G82" s="50">
        <v>25230</v>
      </c>
      <c r="H82" s="140" t="s">
        <v>371</v>
      </c>
      <c r="I82" s="140"/>
      <c r="J82" s="123"/>
      <c r="K82" s="43"/>
      <c r="L82" s="2">
        <v>167</v>
      </c>
      <c r="M82" s="49">
        <v>25536</v>
      </c>
      <c r="N82" s="52"/>
      <c r="O82" s="50"/>
      <c r="P82" s="50"/>
      <c r="Q82" s="50"/>
      <c r="R82" s="50"/>
      <c r="S82" s="3"/>
      <c r="T82" s="3"/>
      <c r="U82" s="106">
        <f t="shared" si="4"/>
        <v>25536</v>
      </c>
      <c r="V82" s="88"/>
      <c r="W82" s="35"/>
      <c r="X82" s="50"/>
      <c r="Y82" s="93"/>
      <c r="Z82" s="35">
        <f>ROUND(Y82:Y215,-2)</f>
        <v>0</v>
      </c>
      <c r="AA82" s="133"/>
      <c r="AB82" s="23"/>
    </row>
    <row r="83" spans="1:28" ht="30" customHeight="1" x14ac:dyDescent="0.25">
      <c r="A83" s="17">
        <v>74</v>
      </c>
      <c r="B83" s="31" t="s">
        <v>158</v>
      </c>
      <c r="C83" s="33" t="s">
        <v>172</v>
      </c>
      <c r="D83" s="29" t="s">
        <v>26</v>
      </c>
      <c r="E83" s="25" t="s">
        <v>156</v>
      </c>
      <c r="F83" s="50">
        <v>28000</v>
      </c>
      <c r="G83" s="50">
        <v>24360</v>
      </c>
      <c r="H83" s="140" t="s">
        <v>319</v>
      </c>
      <c r="I83" s="140"/>
      <c r="J83" s="123"/>
      <c r="K83" s="43"/>
      <c r="L83" s="26">
        <v>216</v>
      </c>
      <c r="M83" s="49">
        <v>31889</v>
      </c>
      <c r="N83" s="52"/>
      <c r="O83" s="50"/>
      <c r="P83" s="50"/>
      <c r="Q83" s="50"/>
      <c r="R83" s="50"/>
      <c r="S83" s="3"/>
      <c r="T83" s="3"/>
      <c r="U83" s="106">
        <f t="shared" si="4"/>
        <v>31889</v>
      </c>
      <c r="V83" s="88"/>
      <c r="W83" s="35"/>
      <c r="X83" s="50"/>
      <c r="Y83" s="93"/>
      <c r="Z83" s="35">
        <f>ROUND(Y83:Y217,-2)</f>
        <v>0</v>
      </c>
      <c r="AA83" s="133"/>
      <c r="AB83" s="23"/>
    </row>
    <row r="84" spans="1:28" ht="36" customHeight="1" x14ac:dyDescent="0.25">
      <c r="A84" s="17">
        <v>75</v>
      </c>
      <c r="B84" s="31" t="s">
        <v>66</v>
      </c>
      <c r="C84" s="33" t="s">
        <v>34</v>
      </c>
      <c r="D84" s="29" t="s">
        <v>26</v>
      </c>
      <c r="E84" s="25" t="s">
        <v>14</v>
      </c>
      <c r="F84" s="50">
        <v>13000</v>
      </c>
      <c r="G84" s="50">
        <v>11310</v>
      </c>
      <c r="H84" s="140">
        <v>11</v>
      </c>
      <c r="I84" s="140"/>
      <c r="J84" s="123"/>
      <c r="K84" s="43"/>
      <c r="L84" s="2">
        <v>11</v>
      </c>
      <c r="M84" s="49">
        <v>12441</v>
      </c>
      <c r="N84" s="52"/>
      <c r="O84" s="50"/>
      <c r="P84" s="50"/>
      <c r="Q84" s="50"/>
      <c r="R84" s="50"/>
      <c r="S84" s="3"/>
      <c r="T84" s="3"/>
      <c r="U84" s="106">
        <f t="shared" si="4"/>
        <v>12441</v>
      </c>
      <c r="V84" s="88"/>
      <c r="W84" s="35"/>
      <c r="X84" s="50"/>
      <c r="Y84" s="93"/>
      <c r="Z84" s="35">
        <f>ROUND(Y84:Y216,-2)</f>
        <v>0</v>
      </c>
      <c r="AA84" s="133"/>
      <c r="AB84" s="23"/>
    </row>
    <row r="85" spans="1:28" ht="30.75" customHeight="1" x14ac:dyDescent="0.25">
      <c r="A85" s="17">
        <v>76</v>
      </c>
      <c r="B85" s="40" t="s">
        <v>180</v>
      </c>
      <c r="C85" s="24" t="s">
        <v>181</v>
      </c>
      <c r="D85" s="41" t="s">
        <v>26</v>
      </c>
      <c r="E85" s="42">
        <v>43801</v>
      </c>
      <c r="F85" s="50">
        <v>24000</v>
      </c>
      <c r="G85" s="50">
        <v>20880</v>
      </c>
      <c r="H85" s="140" t="s">
        <v>320</v>
      </c>
      <c r="I85" s="140"/>
      <c r="J85" s="123"/>
      <c r="K85" s="43"/>
      <c r="L85" s="26">
        <v>237</v>
      </c>
      <c r="M85" s="49">
        <v>29992</v>
      </c>
      <c r="N85" s="52"/>
      <c r="O85" s="50"/>
      <c r="P85" s="50"/>
      <c r="Q85" s="50"/>
      <c r="R85" s="50"/>
      <c r="S85" s="3"/>
      <c r="T85" s="3"/>
      <c r="U85" s="106">
        <f>K85+M85</f>
        <v>29992</v>
      </c>
      <c r="V85" s="88"/>
      <c r="W85" s="35"/>
      <c r="X85" s="50"/>
      <c r="Y85" s="93"/>
      <c r="Z85" s="35">
        <f>ROUND(Y85:Y220,-2)</f>
        <v>0</v>
      </c>
      <c r="AA85" s="133"/>
      <c r="AB85" s="23"/>
    </row>
    <row r="86" spans="1:28" ht="33.75" customHeight="1" x14ac:dyDescent="0.25">
      <c r="A86" s="17">
        <v>77</v>
      </c>
      <c r="B86" s="57" t="s">
        <v>67</v>
      </c>
      <c r="C86" s="58" t="s">
        <v>29</v>
      </c>
      <c r="D86" s="59" t="s">
        <v>26</v>
      </c>
      <c r="E86" s="60" t="s">
        <v>14</v>
      </c>
      <c r="F86" s="61">
        <v>34500</v>
      </c>
      <c r="G86" s="61">
        <v>30015</v>
      </c>
      <c r="H86" s="141" t="s">
        <v>323</v>
      </c>
      <c r="I86" s="141"/>
      <c r="J86" s="129"/>
      <c r="K86" s="43"/>
      <c r="L86" s="26">
        <v>188</v>
      </c>
      <c r="M86" s="49">
        <v>34199</v>
      </c>
      <c r="N86" s="52"/>
      <c r="O86" s="50"/>
      <c r="P86" s="50"/>
      <c r="Q86" s="50"/>
      <c r="R86" s="50"/>
      <c r="S86" s="3"/>
      <c r="T86" s="3"/>
      <c r="U86" s="106">
        <f t="shared" si="4"/>
        <v>34199</v>
      </c>
      <c r="V86" s="88"/>
      <c r="W86" s="35"/>
      <c r="X86" s="50"/>
      <c r="Y86" s="93"/>
      <c r="Z86" s="35">
        <f>ROUND(Y86:Y221,-2)</f>
        <v>0</v>
      </c>
      <c r="AA86" s="133"/>
      <c r="AB86" s="23"/>
    </row>
    <row r="87" spans="1:28" ht="27" customHeight="1" x14ac:dyDescent="0.25">
      <c r="A87" s="17">
        <v>78</v>
      </c>
      <c r="B87" s="31" t="s">
        <v>68</v>
      </c>
      <c r="C87" s="33" t="s">
        <v>69</v>
      </c>
      <c r="D87" s="29" t="s">
        <v>26</v>
      </c>
      <c r="E87" s="25" t="s">
        <v>14</v>
      </c>
      <c r="F87" s="50">
        <v>7800</v>
      </c>
      <c r="G87" s="50">
        <v>6786</v>
      </c>
      <c r="H87" s="140" t="s">
        <v>355</v>
      </c>
      <c r="I87" s="140"/>
      <c r="J87" s="123"/>
      <c r="K87" s="43"/>
      <c r="L87" s="26">
        <v>79</v>
      </c>
      <c r="M87" s="49">
        <v>6786</v>
      </c>
      <c r="N87" s="52"/>
      <c r="O87" s="50"/>
      <c r="P87" s="50"/>
      <c r="Q87" s="50"/>
      <c r="R87" s="50"/>
      <c r="S87" s="3"/>
      <c r="T87" s="3"/>
      <c r="U87" s="106">
        <f>J87+M87+N87+O87+P87+Q87+R87-S87-T87</f>
        <v>6786</v>
      </c>
      <c r="V87" s="88"/>
      <c r="W87" s="35"/>
      <c r="X87" s="50"/>
      <c r="Y87" s="93"/>
      <c r="Z87" s="35">
        <f>ROUND(Y87:Y223,-2)</f>
        <v>0</v>
      </c>
      <c r="AA87" s="133"/>
      <c r="AB87" s="23"/>
    </row>
    <row r="88" spans="1:28" ht="25.5" x14ac:dyDescent="0.25">
      <c r="A88" s="17">
        <v>79</v>
      </c>
      <c r="B88" s="31" t="s">
        <v>182</v>
      </c>
      <c r="C88" s="33" t="s">
        <v>183</v>
      </c>
      <c r="D88" s="29" t="s">
        <v>26</v>
      </c>
      <c r="E88" s="30">
        <v>43804</v>
      </c>
      <c r="F88" s="50">
        <v>29000</v>
      </c>
      <c r="G88" s="50">
        <v>25230</v>
      </c>
      <c r="H88" s="140" t="s">
        <v>322</v>
      </c>
      <c r="I88" s="140"/>
      <c r="J88" s="123"/>
      <c r="K88" s="43"/>
      <c r="L88" s="26">
        <v>170</v>
      </c>
      <c r="M88" s="49">
        <v>25995</v>
      </c>
      <c r="N88" s="52"/>
      <c r="O88" s="50"/>
      <c r="P88" s="50"/>
      <c r="Q88" s="50"/>
      <c r="R88" s="50"/>
      <c r="S88" s="3"/>
      <c r="T88" s="3"/>
      <c r="U88" s="106">
        <f t="shared" si="4"/>
        <v>25995</v>
      </c>
      <c r="V88" s="88"/>
      <c r="W88" s="35"/>
      <c r="X88" s="50"/>
      <c r="Y88" s="93"/>
      <c r="Z88" s="35">
        <f>ROUND(Y88:Y224,-2)</f>
        <v>0</v>
      </c>
      <c r="AA88" s="133"/>
      <c r="AB88" s="23"/>
    </row>
    <row r="89" spans="1:28" ht="25.5" x14ac:dyDescent="0.25">
      <c r="A89" s="17">
        <v>80</v>
      </c>
      <c r="B89" s="31" t="s">
        <v>230</v>
      </c>
      <c r="C89" s="33" t="s">
        <v>231</v>
      </c>
      <c r="D89" s="29"/>
      <c r="E89" s="30"/>
      <c r="F89" s="50"/>
      <c r="G89" s="50">
        <v>30015</v>
      </c>
      <c r="H89" s="140" t="s">
        <v>321</v>
      </c>
      <c r="I89" s="140"/>
      <c r="J89" s="123"/>
      <c r="K89" s="43"/>
      <c r="L89" s="26">
        <v>185</v>
      </c>
      <c r="M89" s="49">
        <v>33653</v>
      </c>
      <c r="N89" s="52"/>
      <c r="O89" s="50"/>
      <c r="P89" s="50"/>
      <c r="Q89" s="50"/>
      <c r="R89" s="50"/>
      <c r="S89" s="3">
        <v>1000</v>
      </c>
      <c r="T89" s="3"/>
      <c r="U89" s="106">
        <f t="shared" si="4"/>
        <v>32653</v>
      </c>
      <c r="V89" s="88"/>
      <c r="W89" s="35"/>
      <c r="X89" s="50"/>
      <c r="Y89" s="93"/>
      <c r="Z89" s="35"/>
      <c r="AA89" s="133"/>
      <c r="AB89" s="23"/>
    </row>
    <row r="90" spans="1:28" ht="40.5" customHeight="1" x14ac:dyDescent="0.25">
      <c r="A90" s="17">
        <v>81</v>
      </c>
      <c r="B90" s="31" t="s">
        <v>72</v>
      </c>
      <c r="C90" s="33" t="s">
        <v>43</v>
      </c>
      <c r="D90" s="29" t="s">
        <v>26</v>
      </c>
      <c r="E90" s="30">
        <v>43321</v>
      </c>
      <c r="F90" s="50">
        <v>34500</v>
      </c>
      <c r="G90" s="50">
        <v>30015</v>
      </c>
      <c r="H90" s="140" t="s">
        <v>354</v>
      </c>
      <c r="I90" s="140"/>
      <c r="J90" s="123"/>
      <c r="K90" s="43"/>
      <c r="L90" s="26">
        <v>204</v>
      </c>
      <c r="M90" s="49">
        <v>37110</v>
      </c>
      <c r="N90" s="52"/>
      <c r="O90" s="50"/>
      <c r="P90" s="50"/>
      <c r="Q90" s="50"/>
      <c r="R90" s="50"/>
      <c r="S90" s="3"/>
      <c r="T90" s="3"/>
      <c r="U90" s="106">
        <f t="shared" si="4"/>
        <v>37110</v>
      </c>
      <c r="V90" s="88"/>
      <c r="W90" s="35"/>
      <c r="X90" s="50"/>
      <c r="Y90" s="93"/>
      <c r="Z90" s="35">
        <f>ROUND(Y90:Y226,-2)</f>
        <v>0</v>
      </c>
      <c r="AA90" s="133"/>
      <c r="AB90" s="23"/>
    </row>
    <row r="91" spans="1:28" ht="45.75" customHeight="1" x14ac:dyDescent="0.25">
      <c r="A91" s="17">
        <v>82</v>
      </c>
      <c r="B91" s="31" t="s">
        <v>159</v>
      </c>
      <c r="C91" s="33" t="s">
        <v>27</v>
      </c>
      <c r="D91" s="29" t="s">
        <v>26</v>
      </c>
      <c r="E91" s="30">
        <v>43787</v>
      </c>
      <c r="F91" s="50">
        <v>2400</v>
      </c>
      <c r="G91" s="50">
        <v>20880</v>
      </c>
      <c r="H91" s="140" t="s">
        <v>324</v>
      </c>
      <c r="I91" s="140"/>
      <c r="J91" s="123"/>
      <c r="K91" s="43"/>
      <c r="L91" s="26">
        <v>254</v>
      </c>
      <c r="M91" s="49">
        <v>32144</v>
      </c>
      <c r="N91" s="52"/>
      <c r="O91" s="50"/>
      <c r="P91" s="50"/>
      <c r="Q91" s="50"/>
      <c r="R91" s="50"/>
      <c r="S91" s="3"/>
      <c r="T91" s="3"/>
      <c r="U91" s="106">
        <f t="shared" si="4"/>
        <v>32144</v>
      </c>
      <c r="V91" s="88"/>
      <c r="W91" s="35"/>
      <c r="X91" s="50"/>
      <c r="Y91" s="93"/>
      <c r="Z91" s="35">
        <f>ROUND(Y91:Y227,-2)</f>
        <v>0</v>
      </c>
      <c r="AA91" s="133"/>
      <c r="AB91" s="23"/>
    </row>
    <row r="92" spans="1:28" ht="33.75" customHeight="1" x14ac:dyDescent="0.25">
      <c r="A92" s="17">
        <v>83</v>
      </c>
      <c r="B92" s="31" t="s">
        <v>73</v>
      </c>
      <c r="C92" s="33" t="s">
        <v>173</v>
      </c>
      <c r="D92" s="29" t="s">
        <v>26</v>
      </c>
      <c r="E92" s="30">
        <v>43416</v>
      </c>
      <c r="F92" s="50">
        <v>26000</v>
      </c>
      <c r="G92" s="50">
        <v>22620</v>
      </c>
      <c r="H92" s="140" t="s">
        <v>356</v>
      </c>
      <c r="I92" s="140" t="s">
        <v>297</v>
      </c>
      <c r="J92" s="123"/>
      <c r="K92" s="43"/>
      <c r="L92" s="26">
        <v>103</v>
      </c>
      <c r="M92" s="49">
        <v>14120</v>
      </c>
      <c r="N92" s="52"/>
      <c r="O92" s="50"/>
      <c r="P92" s="50"/>
      <c r="Q92" s="50"/>
      <c r="R92" s="50"/>
      <c r="S92" s="3"/>
      <c r="T92" s="3"/>
      <c r="U92" s="106">
        <f t="shared" si="4"/>
        <v>14120</v>
      </c>
      <c r="V92" s="88"/>
      <c r="W92" s="35"/>
      <c r="X92" s="50"/>
      <c r="Y92" s="93"/>
      <c r="Z92" s="35">
        <f>ROUND(Y92:Y228,-2)</f>
        <v>0</v>
      </c>
      <c r="AA92" s="133"/>
      <c r="AB92" s="23"/>
    </row>
    <row r="93" spans="1:28" ht="39" customHeight="1" x14ac:dyDescent="0.25">
      <c r="A93" s="17">
        <v>84</v>
      </c>
      <c r="B93" s="31" t="s">
        <v>74</v>
      </c>
      <c r="C93" s="33" t="s">
        <v>75</v>
      </c>
      <c r="D93" s="29" t="s">
        <v>11</v>
      </c>
      <c r="E93" s="30">
        <v>43451</v>
      </c>
      <c r="F93" s="50">
        <v>20700</v>
      </c>
      <c r="G93" s="50">
        <v>18009</v>
      </c>
      <c r="H93" s="140"/>
      <c r="I93" s="140"/>
      <c r="J93" s="123"/>
      <c r="K93" s="43"/>
      <c r="L93" s="26"/>
      <c r="M93" s="49"/>
      <c r="N93" s="52"/>
      <c r="O93" s="50"/>
      <c r="P93" s="50"/>
      <c r="Q93" s="50"/>
      <c r="R93" s="50"/>
      <c r="S93" s="3"/>
      <c r="T93" s="3"/>
      <c r="U93" s="106">
        <f t="shared" si="4"/>
        <v>0</v>
      </c>
      <c r="V93" s="88"/>
      <c r="W93" s="35"/>
      <c r="X93" s="50"/>
      <c r="Y93" s="93"/>
      <c r="Z93" s="35">
        <f>ROUND(Y93:Y229,-2)</f>
        <v>0</v>
      </c>
      <c r="AA93" s="133"/>
      <c r="AB93" s="23"/>
    </row>
    <row r="94" spans="1:28" ht="39" customHeight="1" x14ac:dyDescent="0.25">
      <c r="A94" s="17">
        <v>85</v>
      </c>
      <c r="B94" s="31" t="s">
        <v>234</v>
      </c>
      <c r="C94" s="33" t="s">
        <v>115</v>
      </c>
      <c r="D94" s="29"/>
      <c r="E94" s="30"/>
      <c r="F94" s="50"/>
      <c r="G94" s="50">
        <v>25230</v>
      </c>
      <c r="H94" s="140" t="s">
        <v>387</v>
      </c>
      <c r="I94" s="140" t="s">
        <v>292</v>
      </c>
      <c r="J94" s="123"/>
      <c r="K94" s="43"/>
      <c r="L94" s="26">
        <v>174</v>
      </c>
      <c r="M94" s="49">
        <v>26606</v>
      </c>
      <c r="N94" s="52"/>
      <c r="O94" s="50"/>
      <c r="P94" s="50"/>
      <c r="Q94" s="50"/>
      <c r="R94" s="50"/>
      <c r="S94" s="3"/>
      <c r="T94" s="3"/>
      <c r="U94" s="106">
        <f t="shared" si="4"/>
        <v>26606</v>
      </c>
      <c r="V94" s="88"/>
      <c r="W94" s="35"/>
      <c r="X94" s="50"/>
      <c r="Y94" s="93"/>
      <c r="Z94" s="35"/>
      <c r="AA94" s="133"/>
      <c r="AB94" s="23"/>
    </row>
    <row r="95" spans="1:28" ht="25.5" customHeight="1" x14ac:dyDescent="0.25">
      <c r="A95" s="17">
        <v>86</v>
      </c>
      <c r="B95" s="31" t="s">
        <v>114</v>
      </c>
      <c r="C95" s="33" t="s">
        <v>115</v>
      </c>
      <c r="D95" s="29" t="s">
        <v>11</v>
      </c>
      <c r="E95" s="30">
        <v>43630</v>
      </c>
      <c r="F95" s="50">
        <v>29000</v>
      </c>
      <c r="G95" s="50">
        <v>25230</v>
      </c>
      <c r="H95" s="140" t="s">
        <v>388</v>
      </c>
      <c r="I95" s="140"/>
      <c r="J95" s="123"/>
      <c r="K95" s="43"/>
      <c r="L95" s="26">
        <v>185</v>
      </c>
      <c r="M95" s="49">
        <v>28288</v>
      </c>
      <c r="N95" s="52"/>
      <c r="O95" s="50"/>
      <c r="P95" s="50"/>
      <c r="Q95" s="50"/>
      <c r="R95" s="50"/>
      <c r="S95" s="3"/>
      <c r="T95" s="3"/>
      <c r="U95" s="106">
        <f t="shared" si="4"/>
        <v>28288</v>
      </c>
      <c r="V95" s="88"/>
      <c r="W95" s="35"/>
      <c r="X95" s="50"/>
      <c r="Y95" s="93"/>
      <c r="Z95" s="35">
        <f>ROUND(Y95:Y230,-2)</f>
        <v>0</v>
      </c>
      <c r="AA95" s="133"/>
      <c r="AB95" s="23"/>
    </row>
    <row r="96" spans="1:28" ht="32.25" customHeight="1" x14ac:dyDescent="0.25">
      <c r="A96" s="17">
        <v>87</v>
      </c>
      <c r="B96" s="31" t="s">
        <v>76</v>
      </c>
      <c r="C96" s="33" t="s">
        <v>77</v>
      </c>
      <c r="D96" s="29" t="s">
        <v>11</v>
      </c>
      <c r="E96" s="25" t="s">
        <v>14</v>
      </c>
      <c r="F96" s="50">
        <v>17300</v>
      </c>
      <c r="G96" s="50">
        <v>15051</v>
      </c>
      <c r="H96" s="140" t="s">
        <v>410</v>
      </c>
      <c r="I96" s="140"/>
      <c r="J96" s="2"/>
      <c r="K96" s="43"/>
      <c r="L96" s="26">
        <v>159</v>
      </c>
      <c r="M96" s="49">
        <v>15051</v>
      </c>
      <c r="N96" s="52"/>
      <c r="O96" s="50"/>
      <c r="P96" s="50"/>
      <c r="Q96" s="50"/>
      <c r="R96" s="50"/>
      <c r="S96" s="3"/>
      <c r="T96" s="3"/>
      <c r="U96" s="106">
        <f t="shared" si="4"/>
        <v>15051</v>
      </c>
      <c r="V96" s="88"/>
      <c r="W96" s="35"/>
      <c r="X96" s="50"/>
      <c r="Y96" s="93"/>
      <c r="Z96" s="35">
        <f>ROUND(Y96:Y231,-2)</f>
        <v>0</v>
      </c>
      <c r="AA96" s="133"/>
      <c r="AB96" s="23"/>
    </row>
    <row r="97" spans="1:28" ht="46.5" customHeight="1" x14ac:dyDescent="0.25">
      <c r="A97" s="17">
        <v>88</v>
      </c>
      <c r="B97" s="51" t="s">
        <v>78</v>
      </c>
      <c r="C97" s="33" t="s">
        <v>160</v>
      </c>
      <c r="D97" s="29" t="s">
        <v>26</v>
      </c>
      <c r="E97" s="30">
        <v>43333</v>
      </c>
      <c r="F97" s="50">
        <v>34500</v>
      </c>
      <c r="G97" s="50">
        <v>30015</v>
      </c>
      <c r="H97" s="140" t="s">
        <v>348</v>
      </c>
      <c r="I97" s="140"/>
      <c r="J97" s="123"/>
      <c r="K97" s="43"/>
      <c r="L97" s="26">
        <v>199</v>
      </c>
      <c r="M97" s="49">
        <v>36200</v>
      </c>
      <c r="N97" s="52"/>
      <c r="O97" s="50"/>
      <c r="P97" s="50"/>
      <c r="Q97" s="50"/>
      <c r="R97" s="50"/>
      <c r="S97" s="3"/>
      <c r="T97" s="3"/>
      <c r="U97" s="106">
        <f t="shared" si="4"/>
        <v>36200</v>
      </c>
      <c r="V97" s="88"/>
      <c r="W97" s="35"/>
      <c r="X97" s="50"/>
      <c r="Y97" s="93"/>
      <c r="Z97" s="35">
        <f>ROUND(Y97:Y232,-2)</f>
        <v>0</v>
      </c>
      <c r="AA97" s="133"/>
      <c r="AB97" s="23"/>
    </row>
    <row r="98" spans="1:28" ht="32.25" customHeight="1" x14ac:dyDescent="0.25">
      <c r="A98" s="17">
        <v>89</v>
      </c>
      <c r="B98" s="51" t="s">
        <v>187</v>
      </c>
      <c r="C98" s="33" t="s">
        <v>205</v>
      </c>
      <c r="D98" s="29" t="s">
        <v>26</v>
      </c>
      <c r="E98" s="30">
        <v>43818</v>
      </c>
      <c r="F98" s="50">
        <v>29000</v>
      </c>
      <c r="G98" s="50">
        <v>25230</v>
      </c>
      <c r="H98" s="140" t="s">
        <v>358</v>
      </c>
      <c r="I98" s="140"/>
      <c r="J98" s="123"/>
      <c r="K98" s="43"/>
      <c r="L98" s="26">
        <v>167</v>
      </c>
      <c r="M98" s="49">
        <v>25536</v>
      </c>
      <c r="N98" s="52"/>
      <c r="O98" s="50"/>
      <c r="P98" s="50"/>
      <c r="Q98" s="50"/>
      <c r="R98" s="50"/>
      <c r="S98" s="3"/>
      <c r="T98" s="3"/>
      <c r="U98" s="106">
        <f t="shared" si="4"/>
        <v>25536</v>
      </c>
      <c r="V98" s="88"/>
      <c r="W98" s="35"/>
      <c r="X98" s="50"/>
      <c r="Y98" s="93"/>
      <c r="Z98" s="35">
        <f>ROUND(Y98:Y233,-2)</f>
        <v>0</v>
      </c>
      <c r="AA98" s="133"/>
      <c r="AB98" s="23"/>
    </row>
    <row r="99" spans="1:28" ht="32.25" customHeight="1" x14ac:dyDescent="0.25">
      <c r="A99" s="17">
        <v>90</v>
      </c>
      <c r="B99" s="51" t="s">
        <v>235</v>
      </c>
      <c r="C99" s="33" t="s">
        <v>236</v>
      </c>
      <c r="D99" s="29"/>
      <c r="E99" s="30"/>
      <c r="F99" s="50"/>
      <c r="G99" s="50">
        <v>20880</v>
      </c>
      <c r="H99" s="140" t="s">
        <v>389</v>
      </c>
      <c r="I99" s="140"/>
      <c r="J99" s="123"/>
      <c r="K99" s="43"/>
      <c r="L99" s="26">
        <v>245</v>
      </c>
      <c r="M99" s="49">
        <v>31005</v>
      </c>
      <c r="N99" s="52"/>
      <c r="O99" s="50"/>
      <c r="P99" s="50"/>
      <c r="Q99" s="50"/>
      <c r="R99" s="50"/>
      <c r="S99" s="3"/>
      <c r="T99" s="3"/>
      <c r="U99" s="106">
        <f>K99+M99+N99+O99+P99+Q99+R99-S99-T99</f>
        <v>31005</v>
      </c>
      <c r="V99" s="88"/>
      <c r="W99" s="35"/>
      <c r="X99" s="50"/>
      <c r="Y99" s="93"/>
      <c r="Z99" s="35"/>
      <c r="AA99" s="133"/>
      <c r="AB99" s="23"/>
    </row>
    <row r="100" spans="1:28" ht="38.25" customHeight="1" x14ac:dyDescent="0.25">
      <c r="A100" s="17">
        <v>91</v>
      </c>
      <c r="B100" s="31" t="s">
        <v>129</v>
      </c>
      <c r="C100" s="76" t="s">
        <v>130</v>
      </c>
      <c r="D100" s="38" t="s">
        <v>26</v>
      </c>
      <c r="E100" s="39">
        <v>43720</v>
      </c>
      <c r="F100" s="50">
        <v>29000</v>
      </c>
      <c r="G100" s="50">
        <v>25230</v>
      </c>
      <c r="H100" s="140" t="s">
        <v>325</v>
      </c>
      <c r="I100" s="140"/>
      <c r="J100" s="123"/>
      <c r="K100" s="43"/>
      <c r="L100" s="26">
        <v>168</v>
      </c>
      <c r="M100" s="49">
        <v>25689</v>
      </c>
      <c r="N100" s="52"/>
      <c r="O100" s="50"/>
      <c r="P100" s="50"/>
      <c r="Q100" s="50"/>
      <c r="R100" s="50"/>
      <c r="S100" s="3"/>
      <c r="T100" s="3"/>
      <c r="U100" s="106">
        <f t="shared" si="4"/>
        <v>25689</v>
      </c>
      <c r="V100" s="88"/>
      <c r="W100" s="35"/>
      <c r="X100" s="50"/>
      <c r="Y100" s="93"/>
      <c r="Z100" s="35">
        <f>ROUND(Y100:Y237,-2)</f>
        <v>0</v>
      </c>
      <c r="AA100" s="133"/>
      <c r="AB100" s="23"/>
    </row>
    <row r="101" spans="1:28" ht="38.25" customHeight="1" x14ac:dyDescent="0.25">
      <c r="A101" s="17">
        <v>92</v>
      </c>
      <c r="B101" s="135" t="s">
        <v>80</v>
      </c>
      <c r="C101" s="136" t="s">
        <v>29</v>
      </c>
      <c r="D101" s="59" t="s">
        <v>26</v>
      </c>
      <c r="E101" s="63">
        <v>43322</v>
      </c>
      <c r="F101" s="61">
        <v>34500</v>
      </c>
      <c r="G101" s="61">
        <v>30015</v>
      </c>
      <c r="H101" s="141">
        <v>16</v>
      </c>
      <c r="I101" s="141" t="s">
        <v>307</v>
      </c>
      <c r="J101" s="129"/>
      <c r="K101" s="43"/>
      <c r="L101" s="26">
        <v>16</v>
      </c>
      <c r="M101" s="49">
        <v>2911</v>
      </c>
      <c r="N101" s="52"/>
      <c r="O101" s="50"/>
      <c r="P101" s="50"/>
      <c r="Q101" s="50"/>
      <c r="R101" s="50"/>
      <c r="S101" s="3"/>
      <c r="T101" s="3"/>
      <c r="U101" s="106">
        <f t="shared" si="4"/>
        <v>2911</v>
      </c>
      <c r="V101" s="88"/>
      <c r="W101" s="35"/>
      <c r="X101" s="50"/>
      <c r="Y101" s="93"/>
      <c r="Z101" s="35">
        <f>ROUND(Y101:Y235,-2)</f>
        <v>0</v>
      </c>
      <c r="AA101" s="133"/>
      <c r="AB101" s="23"/>
    </row>
    <row r="102" spans="1:28" ht="33.75" customHeight="1" x14ac:dyDescent="0.25">
      <c r="A102" s="17">
        <v>93</v>
      </c>
      <c r="B102" s="135" t="s">
        <v>229</v>
      </c>
      <c r="C102" s="136" t="s">
        <v>209</v>
      </c>
      <c r="D102" s="59"/>
      <c r="E102" s="63"/>
      <c r="F102" s="61"/>
      <c r="G102" s="61">
        <v>30015</v>
      </c>
      <c r="H102" s="141" t="s">
        <v>357</v>
      </c>
      <c r="I102" s="141"/>
      <c r="J102" s="129"/>
      <c r="K102" s="43"/>
      <c r="L102" s="26">
        <v>192</v>
      </c>
      <c r="M102" s="49">
        <v>34927</v>
      </c>
      <c r="N102" s="52"/>
      <c r="O102" s="50"/>
      <c r="P102" s="50"/>
      <c r="Q102" s="50"/>
      <c r="R102" s="50"/>
      <c r="S102" s="3"/>
      <c r="T102" s="3"/>
      <c r="U102" s="106">
        <f t="shared" si="4"/>
        <v>34927</v>
      </c>
      <c r="V102" s="88"/>
      <c r="W102" s="35"/>
      <c r="X102" s="50"/>
      <c r="Y102" s="93"/>
      <c r="Z102" s="35"/>
      <c r="AA102" s="133"/>
      <c r="AB102" s="23"/>
    </row>
    <row r="103" spans="1:28" ht="32.25" customHeight="1" x14ac:dyDescent="0.25">
      <c r="A103" s="17">
        <v>94</v>
      </c>
      <c r="B103" s="137" t="s">
        <v>81</v>
      </c>
      <c r="C103" s="24" t="s">
        <v>34</v>
      </c>
      <c r="D103" s="29" t="s">
        <v>26</v>
      </c>
      <c r="E103" s="25" t="s">
        <v>14</v>
      </c>
      <c r="F103" s="50">
        <v>13000</v>
      </c>
      <c r="G103" s="50">
        <v>11310</v>
      </c>
      <c r="H103" s="140">
        <v>10</v>
      </c>
      <c r="I103" s="140"/>
      <c r="J103" s="123"/>
      <c r="K103" s="43"/>
      <c r="L103" s="26">
        <v>10</v>
      </c>
      <c r="M103" s="49">
        <v>11310</v>
      </c>
      <c r="N103" s="52"/>
      <c r="O103" s="50"/>
      <c r="P103" s="50"/>
      <c r="Q103" s="50"/>
      <c r="R103" s="50"/>
      <c r="S103" s="3"/>
      <c r="T103" s="3"/>
      <c r="U103" s="106">
        <f t="shared" si="4"/>
        <v>11310</v>
      </c>
      <c r="V103" s="88"/>
      <c r="W103" s="35"/>
      <c r="X103" s="50"/>
      <c r="Y103" s="93"/>
      <c r="Z103" s="35">
        <f>ROUND(Y103:Y240,-2)</f>
        <v>0</v>
      </c>
      <c r="AA103" s="133"/>
      <c r="AB103" s="23"/>
    </row>
    <row r="104" spans="1:28" ht="48.75" customHeight="1" x14ac:dyDescent="0.25">
      <c r="A104" s="17">
        <v>95</v>
      </c>
      <c r="B104" s="137" t="s">
        <v>161</v>
      </c>
      <c r="C104" s="24" t="s">
        <v>174</v>
      </c>
      <c r="D104" s="29" t="s">
        <v>26</v>
      </c>
      <c r="E104" s="30">
        <v>43770</v>
      </c>
      <c r="F104" s="50">
        <v>34500</v>
      </c>
      <c r="G104" s="50">
        <v>30015</v>
      </c>
      <c r="H104" s="140" t="s">
        <v>392</v>
      </c>
      <c r="I104" s="140"/>
      <c r="J104" s="123"/>
      <c r="K104" s="43"/>
      <c r="L104" s="26">
        <v>222</v>
      </c>
      <c r="M104" s="49">
        <v>40384</v>
      </c>
      <c r="N104" s="52"/>
      <c r="O104" s="50"/>
      <c r="P104" s="50" t="s">
        <v>303</v>
      </c>
      <c r="Q104" s="50"/>
      <c r="R104" s="50"/>
      <c r="S104" s="3"/>
      <c r="T104" s="3"/>
      <c r="U104" s="106">
        <f>M104</f>
        <v>40384</v>
      </c>
      <c r="V104" s="88"/>
      <c r="W104" s="35"/>
      <c r="X104" s="50"/>
      <c r="Y104" s="93"/>
      <c r="Z104" s="35">
        <f>ROUND(Y104:Y241,-2)</f>
        <v>0</v>
      </c>
      <c r="AA104" s="133"/>
      <c r="AB104" s="23"/>
    </row>
    <row r="105" spans="1:28" ht="43.5" customHeight="1" x14ac:dyDescent="0.25">
      <c r="A105" s="17">
        <v>96</v>
      </c>
      <c r="B105" s="137" t="s">
        <v>126</v>
      </c>
      <c r="C105" s="24" t="s">
        <v>29</v>
      </c>
      <c r="D105" s="29" t="s">
        <v>26</v>
      </c>
      <c r="E105" s="30" t="s">
        <v>127</v>
      </c>
      <c r="F105" s="50">
        <v>34500</v>
      </c>
      <c r="G105" s="50">
        <v>30015</v>
      </c>
      <c r="H105" s="140"/>
      <c r="I105" s="140" t="s">
        <v>308</v>
      </c>
      <c r="J105" s="123"/>
      <c r="K105" s="43"/>
      <c r="L105" s="26"/>
      <c r="M105" s="49"/>
      <c r="N105" s="52"/>
      <c r="O105" s="50"/>
      <c r="P105" s="50"/>
      <c r="Q105" s="50"/>
      <c r="R105" s="50"/>
      <c r="S105" s="3"/>
      <c r="T105" s="3"/>
      <c r="U105" s="106">
        <f t="shared" si="4"/>
        <v>0</v>
      </c>
      <c r="V105" s="88"/>
      <c r="W105" s="35"/>
      <c r="X105" s="50"/>
      <c r="Y105" s="93"/>
      <c r="Z105" s="35">
        <f>ROUND(Y105:Y238,-2)</f>
        <v>0</v>
      </c>
      <c r="AA105" s="133"/>
      <c r="AB105" s="23"/>
    </row>
    <row r="106" spans="1:28" ht="39" customHeight="1" x14ac:dyDescent="0.25">
      <c r="A106" s="17">
        <v>97</v>
      </c>
      <c r="B106" s="137" t="s">
        <v>249</v>
      </c>
      <c r="C106" s="24" t="s">
        <v>250</v>
      </c>
      <c r="D106" s="29"/>
      <c r="E106" s="30"/>
      <c r="F106" s="50"/>
      <c r="G106" s="50">
        <v>25230</v>
      </c>
      <c r="H106" s="140" t="s">
        <v>372</v>
      </c>
      <c r="I106" s="140"/>
      <c r="J106" s="2"/>
      <c r="K106" s="43"/>
      <c r="L106" s="26">
        <v>179</v>
      </c>
      <c r="M106" s="49">
        <v>27370</v>
      </c>
      <c r="N106" s="52"/>
      <c r="O106" s="50"/>
      <c r="P106" s="50"/>
      <c r="Q106" s="50"/>
      <c r="R106" s="50"/>
      <c r="S106" s="3"/>
      <c r="T106" s="3"/>
      <c r="U106" s="106">
        <f t="shared" si="4"/>
        <v>27370</v>
      </c>
      <c r="V106" s="88"/>
      <c r="W106" s="35"/>
      <c r="X106" s="50"/>
      <c r="Y106" s="93"/>
      <c r="Z106" s="35"/>
      <c r="AA106" s="133"/>
      <c r="AB106" s="23"/>
    </row>
    <row r="107" spans="1:28" ht="32.25" customHeight="1" x14ac:dyDescent="0.25">
      <c r="A107" s="17">
        <v>98</v>
      </c>
      <c r="B107" s="31" t="s">
        <v>201</v>
      </c>
      <c r="C107" s="33" t="s">
        <v>209</v>
      </c>
      <c r="D107" s="29" t="s">
        <v>26</v>
      </c>
      <c r="E107" s="30">
        <v>43759</v>
      </c>
      <c r="F107" s="50">
        <v>34500</v>
      </c>
      <c r="G107" s="50">
        <v>30015</v>
      </c>
      <c r="H107" s="140" t="s">
        <v>390</v>
      </c>
      <c r="I107" s="140"/>
      <c r="J107" s="123"/>
      <c r="K107" s="43"/>
      <c r="L107" s="26">
        <v>205</v>
      </c>
      <c r="M107" s="49">
        <v>37292</v>
      </c>
      <c r="N107" s="52"/>
      <c r="O107" s="50"/>
      <c r="P107" s="50"/>
      <c r="Q107" s="50"/>
      <c r="R107" s="50"/>
      <c r="S107" s="3"/>
      <c r="T107" s="3"/>
      <c r="U107" s="106">
        <f t="shared" si="4"/>
        <v>37292</v>
      </c>
      <c r="V107" s="88"/>
      <c r="W107" s="35"/>
      <c r="X107" s="50"/>
      <c r="Y107" s="93"/>
      <c r="Z107" s="35">
        <f>ROUND(Y107:Y242,-2)</f>
        <v>0</v>
      </c>
      <c r="AA107" s="133"/>
      <c r="AB107" s="23"/>
    </row>
    <row r="108" spans="1:28" ht="28.5" customHeight="1" x14ac:dyDescent="0.25">
      <c r="A108" s="17">
        <v>99</v>
      </c>
      <c r="B108" s="51" t="s">
        <v>82</v>
      </c>
      <c r="C108" s="33" t="s">
        <v>29</v>
      </c>
      <c r="D108" s="29" t="s">
        <v>26</v>
      </c>
      <c r="E108" s="30">
        <v>43283</v>
      </c>
      <c r="F108" s="50">
        <v>34500</v>
      </c>
      <c r="G108" s="50">
        <v>30015</v>
      </c>
      <c r="H108" s="140" t="s">
        <v>359</v>
      </c>
      <c r="I108" s="140"/>
      <c r="J108" s="123"/>
      <c r="K108" s="43"/>
      <c r="L108" s="26">
        <v>200</v>
      </c>
      <c r="M108" s="49">
        <v>36382</v>
      </c>
      <c r="N108" s="52"/>
      <c r="O108" s="50"/>
      <c r="P108" s="50"/>
      <c r="Q108" s="50"/>
      <c r="R108" s="50"/>
      <c r="S108" s="3"/>
      <c r="T108" s="3"/>
      <c r="U108" s="106">
        <f t="shared" si="4"/>
        <v>36382</v>
      </c>
      <c r="V108" s="88"/>
      <c r="W108" s="35"/>
      <c r="X108" s="50"/>
      <c r="Y108" s="93"/>
      <c r="Z108" s="35">
        <f>ROUND(Y108:Y243,-2)</f>
        <v>0</v>
      </c>
      <c r="AA108" s="133"/>
      <c r="AB108" s="23"/>
    </row>
    <row r="109" spans="1:28" ht="30" customHeight="1" x14ac:dyDescent="0.25">
      <c r="A109" s="17">
        <v>100</v>
      </c>
      <c r="B109" s="31" t="s">
        <v>84</v>
      </c>
      <c r="C109" s="33" t="s">
        <v>29</v>
      </c>
      <c r="D109" s="29" t="s">
        <v>26</v>
      </c>
      <c r="E109" s="25" t="s">
        <v>14</v>
      </c>
      <c r="F109" s="50">
        <v>34500</v>
      </c>
      <c r="G109" s="50">
        <v>30015</v>
      </c>
      <c r="H109" s="140" t="s">
        <v>373</v>
      </c>
      <c r="I109" s="140"/>
      <c r="J109" s="123"/>
      <c r="K109" s="43"/>
      <c r="L109" s="26">
        <v>196</v>
      </c>
      <c r="M109" s="49">
        <v>35654</v>
      </c>
      <c r="N109" s="52"/>
      <c r="O109" s="50"/>
      <c r="P109" s="50"/>
      <c r="Q109" s="50"/>
      <c r="R109" s="50"/>
      <c r="S109" s="3"/>
      <c r="T109" s="3"/>
      <c r="U109" s="106">
        <f t="shared" si="4"/>
        <v>35654</v>
      </c>
      <c r="V109" s="88"/>
      <c r="W109" s="35"/>
      <c r="X109" s="50"/>
      <c r="Y109" s="93"/>
      <c r="Z109" s="35">
        <f>ROUND(Y109:Y245,-2)</f>
        <v>0</v>
      </c>
      <c r="AA109" s="133"/>
      <c r="AB109" s="23"/>
    </row>
    <row r="110" spans="1:28" ht="30" customHeight="1" x14ac:dyDescent="0.25">
      <c r="A110" s="17">
        <v>101</v>
      </c>
      <c r="B110" s="31" t="s">
        <v>237</v>
      </c>
      <c r="C110" s="33" t="s">
        <v>34</v>
      </c>
      <c r="D110" s="29"/>
      <c r="E110" s="25"/>
      <c r="F110" s="50"/>
      <c r="G110" s="50">
        <v>11310</v>
      </c>
      <c r="H110" s="140">
        <v>10</v>
      </c>
      <c r="I110" s="140"/>
      <c r="J110" s="123"/>
      <c r="K110" s="43"/>
      <c r="L110" s="26">
        <v>10</v>
      </c>
      <c r="M110" s="49">
        <v>11310</v>
      </c>
      <c r="N110" s="52"/>
      <c r="O110" s="50"/>
      <c r="P110" s="50"/>
      <c r="Q110" s="50"/>
      <c r="R110" s="50"/>
      <c r="S110" s="3">
        <v>1000</v>
      </c>
      <c r="T110" s="3"/>
      <c r="U110" s="106">
        <f>K110+M110+N110+O110+P110+Q110+R110-S110-T110</f>
        <v>10310</v>
      </c>
      <c r="V110" s="88"/>
      <c r="W110" s="35"/>
      <c r="X110" s="50"/>
      <c r="Y110" s="93"/>
      <c r="Z110" s="35"/>
      <c r="AA110" s="133"/>
      <c r="AB110" s="23"/>
    </row>
    <row r="111" spans="1:28" ht="29.25" customHeight="1" x14ac:dyDescent="0.25">
      <c r="A111" s="17">
        <v>102</v>
      </c>
      <c r="B111" s="57" t="s">
        <v>85</v>
      </c>
      <c r="C111" s="58" t="s">
        <v>170</v>
      </c>
      <c r="D111" s="59" t="s">
        <v>26</v>
      </c>
      <c r="E111" s="60" t="s">
        <v>14</v>
      </c>
      <c r="F111" s="61">
        <v>28000</v>
      </c>
      <c r="G111" s="61">
        <v>24360</v>
      </c>
      <c r="H111" s="141" t="s">
        <v>393</v>
      </c>
      <c r="I111" s="141"/>
      <c r="J111" s="129"/>
      <c r="K111" s="43"/>
      <c r="L111" s="26">
        <v>229</v>
      </c>
      <c r="M111" s="49">
        <v>33809</v>
      </c>
      <c r="N111" s="52"/>
      <c r="O111" s="50"/>
      <c r="P111" s="50"/>
      <c r="Q111" s="50"/>
      <c r="R111" s="50"/>
      <c r="S111" s="3"/>
      <c r="T111" s="3"/>
      <c r="U111" s="106">
        <f t="shared" si="4"/>
        <v>33809</v>
      </c>
      <c r="V111" s="88"/>
      <c r="W111" s="35"/>
      <c r="X111" s="50"/>
      <c r="Y111" s="93"/>
      <c r="Z111" s="35">
        <f>ROUND(Y111:Y247,-2)</f>
        <v>0</v>
      </c>
      <c r="AA111" s="133"/>
      <c r="AB111" s="23"/>
    </row>
    <row r="112" spans="1:28" ht="31.5" customHeight="1" x14ac:dyDescent="0.25">
      <c r="A112" s="17">
        <v>103</v>
      </c>
      <c r="B112" s="31" t="s">
        <v>191</v>
      </c>
      <c r="C112" s="33" t="s">
        <v>168</v>
      </c>
      <c r="D112" s="29" t="s">
        <v>26</v>
      </c>
      <c r="E112" s="25" t="s">
        <v>190</v>
      </c>
      <c r="F112" s="50">
        <v>34500</v>
      </c>
      <c r="G112" s="50">
        <v>30015</v>
      </c>
      <c r="H112" s="140" t="s">
        <v>326</v>
      </c>
      <c r="I112" s="140"/>
      <c r="J112" s="123"/>
      <c r="K112" s="43"/>
      <c r="L112" s="26">
        <v>216</v>
      </c>
      <c r="M112" s="49">
        <v>39293</v>
      </c>
      <c r="N112" s="52"/>
      <c r="O112" s="50"/>
      <c r="P112" s="50"/>
      <c r="Q112" s="50"/>
      <c r="R112" s="50"/>
      <c r="S112" s="3"/>
      <c r="T112" s="3"/>
      <c r="U112" s="106">
        <f t="shared" si="4"/>
        <v>39293</v>
      </c>
      <c r="V112" s="88"/>
      <c r="W112" s="35"/>
      <c r="X112" s="50"/>
      <c r="Y112" s="93"/>
      <c r="Z112" s="35">
        <f>ROUND(Y112:Y253,-2)</f>
        <v>0</v>
      </c>
      <c r="AA112" s="133"/>
      <c r="AB112" s="23"/>
    </row>
    <row r="113" spans="1:28" ht="28.5" customHeight="1" x14ac:dyDescent="0.25">
      <c r="A113" s="17">
        <v>104</v>
      </c>
      <c r="B113" s="31" t="s">
        <v>86</v>
      </c>
      <c r="C113" s="33" t="s">
        <v>29</v>
      </c>
      <c r="D113" s="29" t="s">
        <v>26</v>
      </c>
      <c r="E113" s="30">
        <v>43313</v>
      </c>
      <c r="F113" s="50">
        <v>34500</v>
      </c>
      <c r="G113" s="50">
        <v>30015</v>
      </c>
      <c r="H113" s="140" t="s">
        <v>394</v>
      </c>
      <c r="I113" s="140"/>
      <c r="J113" s="123"/>
      <c r="K113" s="43"/>
      <c r="L113" s="26">
        <v>202</v>
      </c>
      <c r="M113" s="49">
        <v>36746</v>
      </c>
      <c r="N113" s="52"/>
      <c r="O113" s="50"/>
      <c r="P113" s="50"/>
      <c r="Q113" s="50"/>
      <c r="R113" s="50"/>
      <c r="S113" s="3"/>
      <c r="T113" s="3"/>
      <c r="U113" s="106">
        <f t="shared" si="4"/>
        <v>36746</v>
      </c>
      <c r="V113" s="88"/>
      <c r="W113" s="35"/>
      <c r="X113" s="50"/>
      <c r="Y113" s="93"/>
      <c r="Z113" s="35">
        <f>ROUND(Y113:Y248,-2)</f>
        <v>0</v>
      </c>
      <c r="AA113" s="133"/>
      <c r="AB113" s="23"/>
    </row>
    <row r="114" spans="1:28" ht="30" customHeight="1" x14ac:dyDescent="0.25">
      <c r="A114" s="17">
        <v>105</v>
      </c>
      <c r="B114" s="31" t="s">
        <v>87</v>
      </c>
      <c r="C114" s="33" t="s">
        <v>223</v>
      </c>
      <c r="D114" s="29" t="s">
        <v>26</v>
      </c>
      <c r="E114" s="30">
        <v>43339</v>
      </c>
      <c r="F114" s="50">
        <f>1600+40000</f>
        <v>41600</v>
      </c>
      <c r="G114" s="50">
        <v>25230</v>
      </c>
      <c r="H114" s="140" t="s">
        <v>331</v>
      </c>
      <c r="I114" s="140"/>
      <c r="J114" s="123"/>
      <c r="K114" s="43"/>
      <c r="L114" s="26">
        <v>175</v>
      </c>
      <c r="M114" s="49">
        <v>26759</v>
      </c>
      <c r="N114" s="52"/>
      <c r="O114" s="50"/>
      <c r="P114" s="50"/>
      <c r="Q114" s="50"/>
      <c r="R114" s="50"/>
      <c r="S114" s="3"/>
      <c r="T114" s="50"/>
      <c r="U114" s="106">
        <f t="shared" si="4"/>
        <v>26759</v>
      </c>
      <c r="V114" s="88"/>
      <c r="W114" s="35"/>
      <c r="X114" s="50"/>
      <c r="Y114" s="93"/>
      <c r="Z114" s="35">
        <f>ROUND(Y114:Y249,-2)</f>
        <v>0</v>
      </c>
      <c r="AA114" s="133"/>
      <c r="AB114" s="23"/>
    </row>
    <row r="115" spans="1:28" ht="45.75" customHeight="1" x14ac:dyDescent="0.25">
      <c r="A115" s="17">
        <v>106</v>
      </c>
      <c r="B115" s="31" t="s">
        <v>88</v>
      </c>
      <c r="C115" s="33" t="s">
        <v>43</v>
      </c>
      <c r="D115" s="29" t="s">
        <v>26</v>
      </c>
      <c r="E115" s="25" t="s">
        <v>14</v>
      </c>
      <c r="F115" s="50">
        <v>34500</v>
      </c>
      <c r="G115" s="50">
        <v>30015</v>
      </c>
      <c r="H115" s="140" t="s">
        <v>395</v>
      </c>
      <c r="I115" s="140"/>
      <c r="J115" s="123"/>
      <c r="K115" s="43"/>
      <c r="L115" s="26">
        <v>196</v>
      </c>
      <c r="M115" s="49">
        <v>35654</v>
      </c>
      <c r="N115" s="52"/>
      <c r="O115" s="50"/>
      <c r="P115" s="50"/>
      <c r="Q115" s="50"/>
      <c r="R115" s="50"/>
      <c r="S115" s="50"/>
      <c r="T115" s="3"/>
      <c r="U115" s="106">
        <f t="shared" si="4"/>
        <v>35654</v>
      </c>
      <c r="V115" s="88"/>
      <c r="W115" s="35"/>
      <c r="X115" s="50"/>
      <c r="Y115" s="93"/>
      <c r="Z115" s="35">
        <f>ROUND(Y115:Y250,-2)</f>
        <v>0</v>
      </c>
      <c r="AA115" s="133"/>
      <c r="AB115" s="23"/>
    </row>
    <row r="116" spans="1:28" ht="43.5" customHeight="1" x14ac:dyDescent="0.25">
      <c r="A116" s="17">
        <v>107</v>
      </c>
      <c r="B116" s="31" t="s">
        <v>162</v>
      </c>
      <c r="C116" s="33" t="s">
        <v>208</v>
      </c>
      <c r="D116" s="29" t="s">
        <v>26</v>
      </c>
      <c r="E116" s="30">
        <v>43770</v>
      </c>
      <c r="F116" s="50">
        <v>29000</v>
      </c>
      <c r="G116" s="50">
        <v>25230</v>
      </c>
      <c r="H116" s="151">
        <v>43914</v>
      </c>
      <c r="I116" s="140" t="s">
        <v>304</v>
      </c>
      <c r="J116" s="123"/>
      <c r="K116" s="43"/>
      <c r="L116" s="26">
        <v>24</v>
      </c>
      <c r="M116" s="49">
        <v>3670</v>
      </c>
      <c r="N116" s="52"/>
      <c r="O116" s="50"/>
      <c r="P116" s="50"/>
      <c r="Q116" s="50"/>
      <c r="R116" s="50"/>
      <c r="S116" s="3"/>
      <c r="T116" s="3"/>
      <c r="U116" s="106">
        <f t="shared" si="4"/>
        <v>3670</v>
      </c>
      <c r="V116" s="88"/>
      <c r="W116" s="35"/>
      <c r="X116" s="50"/>
      <c r="Y116" s="93"/>
      <c r="Z116" s="35">
        <f>ROUND(Y116:Y251,-2)</f>
        <v>0</v>
      </c>
      <c r="AA116" s="133"/>
      <c r="AB116" s="23"/>
    </row>
    <row r="117" spans="1:28" ht="31.5" customHeight="1" x14ac:dyDescent="0.25">
      <c r="A117" s="17">
        <v>108</v>
      </c>
      <c r="B117" s="31" t="s">
        <v>238</v>
      </c>
      <c r="C117" s="33" t="s">
        <v>233</v>
      </c>
      <c r="D117" s="29"/>
      <c r="E117" s="30"/>
      <c r="F117" s="50"/>
      <c r="G117" s="50">
        <v>30015</v>
      </c>
      <c r="H117" s="140" t="s">
        <v>360</v>
      </c>
      <c r="I117" s="140"/>
      <c r="J117" s="123"/>
      <c r="K117" s="43"/>
      <c r="L117" s="26">
        <v>201</v>
      </c>
      <c r="M117" s="49">
        <v>36564</v>
      </c>
      <c r="N117" s="52"/>
      <c r="O117" s="50"/>
      <c r="P117" s="50"/>
      <c r="Q117" s="50"/>
      <c r="R117" s="50"/>
      <c r="S117" s="3"/>
      <c r="T117" s="3"/>
      <c r="U117" s="106">
        <f>K117+M117+N117+O117+P117+Q117+R117-S117-T117</f>
        <v>36564</v>
      </c>
      <c r="V117" s="88"/>
      <c r="W117" s="35"/>
      <c r="X117" s="50"/>
      <c r="Y117" s="93"/>
      <c r="Z117" s="35"/>
      <c r="AA117" s="133"/>
      <c r="AB117" s="23"/>
    </row>
    <row r="118" spans="1:28" ht="35.25" customHeight="1" x14ac:dyDescent="0.25">
      <c r="A118" s="17">
        <v>109</v>
      </c>
      <c r="B118" s="31" t="s">
        <v>89</v>
      </c>
      <c r="C118" s="33" t="s">
        <v>27</v>
      </c>
      <c r="D118" s="29" t="s">
        <v>26</v>
      </c>
      <c r="E118" s="25" t="s">
        <v>15</v>
      </c>
      <c r="F118" s="50">
        <v>24000</v>
      </c>
      <c r="G118" s="50">
        <v>20880</v>
      </c>
      <c r="H118" s="140" t="s">
        <v>361</v>
      </c>
      <c r="I118" s="140" t="s">
        <v>294</v>
      </c>
      <c r="J118" s="123"/>
      <c r="K118" s="43"/>
      <c r="L118" s="26">
        <v>112</v>
      </c>
      <c r="M118" s="49">
        <v>14174</v>
      </c>
      <c r="N118" s="52"/>
      <c r="O118" s="50"/>
      <c r="P118" s="50"/>
      <c r="Q118" s="50"/>
      <c r="R118" s="50">
        <v>1000</v>
      </c>
      <c r="S118" s="3"/>
      <c r="T118" s="3"/>
      <c r="U118" s="106">
        <f t="shared" si="4"/>
        <v>15174</v>
      </c>
      <c r="V118" s="88"/>
      <c r="W118" s="35"/>
      <c r="X118" s="50"/>
      <c r="Y118" s="93"/>
      <c r="Z118" s="35">
        <f>ROUND(Y118:Y252,-2)</f>
        <v>0</v>
      </c>
      <c r="AA118" s="133"/>
      <c r="AB118" s="23"/>
    </row>
    <row r="119" spans="1:28" ht="50.25" customHeight="1" x14ac:dyDescent="0.25">
      <c r="A119" s="17">
        <v>110</v>
      </c>
      <c r="B119" s="40" t="s">
        <v>90</v>
      </c>
      <c r="C119" s="24" t="s">
        <v>27</v>
      </c>
      <c r="D119" s="41" t="s">
        <v>26</v>
      </c>
      <c r="E119" s="32" t="s">
        <v>108</v>
      </c>
      <c r="F119" s="50">
        <v>24000</v>
      </c>
      <c r="G119" s="50">
        <v>20880</v>
      </c>
      <c r="H119" s="140" t="s">
        <v>396</v>
      </c>
      <c r="I119" s="140" t="s">
        <v>397</v>
      </c>
      <c r="J119" s="123">
        <v>12</v>
      </c>
      <c r="K119" s="43">
        <v>2182</v>
      </c>
      <c r="L119" s="26">
        <v>198</v>
      </c>
      <c r="M119" s="49">
        <v>25057</v>
      </c>
      <c r="N119" s="52"/>
      <c r="O119" s="50"/>
      <c r="P119" s="50"/>
      <c r="Q119" s="50"/>
      <c r="R119" s="50"/>
      <c r="S119" s="3"/>
      <c r="T119" s="3"/>
      <c r="U119" s="106">
        <f t="shared" si="4"/>
        <v>27239</v>
      </c>
      <c r="V119" s="98"/>
      <c r="W119" s="35"/>
      <c r="X119" s="50"/>
      <c r="Y119" s="93"/>
      <c r="Z119" s="35">
        <f>ROUND(Y119:Y254,-2)</f>
        <v>0</v>
      </c>
      <c r="AA119" s="133"/>
      <c r="AB119" s="23"/>
    </row>
    <row r="120" spans="1:28" ht="38.25" customHeight="1" x14ac:dyDescent="0.25">
      <c r="A120" s="17">
        <v>111</v>
      </c>
      <c r="B120" s="31" t="s">
        <v>123</v>
      </c>
      <c r="C120" s="33" t="s">
        <v>34</v>
      </c>
      <c r="D120" s="29" t="s">
        <v>26</v>
      </c>
      <c r="E120" s="30">
        <v>43647</v>
      </c>
      <c r="F120" s="50">
        <v>13000</v>
      </c>
      <c r="G120" s="50">
        <v>11310</v>
      </c>
      <c r="H120" s="140"/>
      <c r="I120" s="140"/>
      <c r="J120" s="123"/>
      <c r="K120" s="43"/>
      <c r="L120" s="26"/>
      <c r="M120" s="49"/>
      <c r="N120" s="52"/>
      <c r="O120" s="50"/>
      <c r="P120" s="50"/>
      <c r="Q120" s="50"/>
      <c r="R120" s="50"/>
      <c r="S120" s="3"/>
      <c r="T120" s="3"/>
      <c r="U120" s="106">
        <f t="shared" si="4"/>
        <v>0</v>
      </c>
      <c r="V120" s="88"/>
      <c r="W120" s="35"/>
      <c r="X120" s="50"/>
      <c r="Y120" s="93"/>
      <c r="Z120" s="35">
        <f>ROUND(Y120:Y256,-2)</f>
        <v>0</v>
      </c>
      <c r="AA120" s="133"/>
      <c r="AB120" s="23"/>
    </row>
    <row r="121" spans="1:28" ht="39.75" customHeight="1" x14ac:dyDescent="0.25">
      <c r="A121" s="17">
        <v>112</v>
      </c>
      <c r="B121" s="57" t="s">
        <v>91</v>
      </c>
      <c r="C121" s="58" t="s">
        <v>175</v>
      </c>
      <c r="D121" s="59" t="s">
        <v>26</v>
      </c>
      <c r="E121" s="60" t="s">
        <v>14</v>
      </c>
      <c r="F121" s="50">
        <v>28000</v>
      </c>
      <c r="G121" s="50">
        <v>24360</v>
      </c>
      <c r="H121" s="140" t="s">
        <v>398</v>
      </c>
      <c r="I121" s="140" t="s">
        <v>399</v>
      </c>
      <c r="J121" s="129"/>
      <c r="K121" s="43"/>
      <c r="L121" s="26">
        <v>143</v>
      </c>
      <c r="M121" s="49">
        <v>21112</v>
      </c>
      <c r="N121" s="52"/>
      <c r="O121" s="50"/>
      <c r="P121" s="50"/>
      <c r="Q121" s="50"/>
      <c r="R121" s="50"/>
      <c r="S121" s="3"/>
      <c r="T121" s="3"/>
      <c r="U121" s="106">
        <f t="shared" si="4"/>
        <v>21112</v>
      </c>
      <c r="V121" s="99"/>
      <c r="W121" s="35"/>
      <c r="X121" s="50"/>
      <c r="Y121" s="93"/>
      <c r="Z121" s="35">
        <f>ROUND(Y121:Y255,-2)</f>
        <v>0</v>
      </c>
      <c r="AA121" s="133"/>
      <c r="AB121" s="23"/>
    </row>
    <row r="122" spans="1:28" ht="35.25" customHeight="1" x14ac:dyDescent="0.25">
      <c r="A122" s="17">
        <v>113</v>
      </c>
      <c r="B122" s="34" t="s">
        <v>128</v>
      </c>
      <c r="C122" s="24" t="s">
        <v>228</v>
      </c>
      <c r="D122" s="41" t="s">
        <v>26</v>
      </c>
      <c r="E122" s="42">
        <v>43678</v>
      </c>
      <c r="F122" s="50">
        <v>21400</v>
      </c>
      <c r="G122" s="50">
        <v>15660</v>
      </c>
      <c r="H122" s="140"/>
      <c r="I122" s="140"/>
      <c r="J122" s="123"/>
      <c r="K122" s="43"/>
      <c r="L122" s="26"/>
      <c r="M122" s="49"/>
      <c r="N122" s="52"/>
      <c r="O122" s="50"/>
      <c r="P122" s="50"/>
      <c r="Q122" s="50"/>
      <c r="R122" s="50"/>
      <c r="S122" s="3"/>
      <c r="T122" s="3"/>
      <c r="U122" s="106">
        <f t="shared" si="4"/>
        <v>0</v>
      </c>
      <c r="V122" s="88"/>
      <c r="W122" s="35"/>
      <c r="X122" s="50"/>
      <c r="Y122" s="93"/>
      <c r="Z122" s="35">
        <f>ROUND(Y122:Y258,-2)</f>
        <v>0</v>
      </c>
      <c r="AA122" s="133"/>
      <c r="AB122" s="23"/>
    </row>
    <row r="123" spans="1:28" ht="45.75" customHeight="1" x14ac:dyDescent="0.25">
      <c r="A123" s="17">
        <v>114</v>
      </c>
      <c r="B123" s="40" t="s">
        <v>92</v>
      </c>
      <c r="C123" s="24" t="s">
        <v>27</v>
      </c>
      <c r="D123" s="41" t="s">
        <v>26</v>
      </c>
      <c r="E123" s="32" t="s">
        <v>108</v>
      </c>
      <c r="F123" s="50">
        <v>24000</v>
      </c>
      <c r="G123" s="50">
        <v>20880</v>
      </c>
      <c r="H123" s="140" t="s">
        <v>362</v>
      </c>
      <c r="I123" s="140"/>
      <c r="J123" s="123"/>
      <c r="K123" s="43"/>
      <c r="L123" s="26">
        <v>265</v>
      </c>
      <c r="M123" s="49">
        <v>33536</v>
      </c>
      <c r="N123" s="52"/>
      <c r="O123" s="50"/>
      <c r="P123" s="50"/>
      <c r="Q123" s="50"/>
      <c r="R123" s="50"/>
      <c r="S123" s="3"/>
      <c r="T123" s="3"/>
      <c r="U123" s="106">
        <f t="shared" si="4"/>
        <v>33536</v>
      </c>
      <c r="V123" s="88"/>
      <c r="W123" s="35"/>
      <c r="X123" s="50"/>
      <c r="Y123" s="93"/>
      <c r="Z123" s="35">
        <f>ROUND(Y123:Y257,-2)</f>
        <v>0</v>
      </c>
      <c r="AA123" s="133"/>
      <c r="AB123" s="23"/>
    </row>
    <row r="124" spans="1:28" ht="45.75" customHeight="1" x14ac:dyDescent="0.25">
      <c r="A124" s="17">
        <v>115</v>
      </c>
      <c r="B124" s="40" t="s">
        <v>265</v>
      </c>
      <c r="C124" s="24" t="s">
        <v>181</v>
      </c>
      <c r="D124" s="41"/>
      <c r="E124" s="32"/>
      <c r="F124" s="50"/>
      <c r="G124" s="50">
        <v>20880</v>
      </c>
      <c r="H124" s="140"/>
      <c r="I124" s="140" t="s">
        <v>285</v>
      </c>
      <c r="J124" s="123"/>
      <c r="K124" s="43"/>
      <c r="L124" s="26"/>
      <c r="M124" s="49"/>
      <c r="N124" s="52"/>
      <c r="O124" s="50"/>
      <c r="P124" s="50"/>
      <c r="Q124" s="50"/>
      <c r="R124" s="50"/>
      <c r="S124" s="3"/>
      <c r="T124" s="3"/>
      <c r="U124" s="106">
        <f>M124</f>
        <v>0</v>
      </c>
      <c r="V124" s="88"/>
      <c r="W124" s="35"/>
      <c r="X124" s="50"/>
      <c r="Y124" s="93"/>
      <c r="Z124" s="35"/>
      <c r="AA124" s="133"/>
      <c r="AB124" s="23"/>
    </row>
    <row r="125" spans="1:28" ht="33.75" x14ac:dyDescent="0.25">
      <c r="A125" s="17">
        <v>116</v>
      </c>
      <c r="B125" s="31" t="s">
        <v>93</v>
      </c>
      <c r="C125" s="33" t="s">
        <v>40</v>
      </c>
      <c r="D125" s="29" t="s">
        <v>26</v>
      </c>
      <c r="E125" s="30">
        <v>43402</v>
      </c>
      <c r="F125" s="50">
        <v>29000</v>
      </c>
      <c r="G125" s="50">
        <v>25230</v>
      </c>
      <c r="H125" s="140" t="s">
        <v>327</v>
      </c>
      <c r="I125" s="140"/>
      <c r="J125" s="123"/>
      <c r="K125" s="43"/>
      <c r="L125" s="26">
        <v>171</v>
      </c>
      <c r="M125" s="49">
        <v>26147</v>
      </c>
      <c r="N125" s="52"/>
      <c r="O125" s="50"/>
      <c r="P125" s="50"/>
      <c r="Q125" s="50"/>
      <c r="R125" s="50"/>
      <c r="S125" s="3"/>
      <c r="T125" s="3"/>
      <c r="U125" s="106">
        <f t="shared" si="4"/>
        <v>26147</v>
      </c>
      <c r="V125" s="88"/>
      <c r="W125" s="35"/>
      <c r="X125" s="50"/>
      <c r="Y125" s="93"/>
      <c r="Z125" s="35">
        <f>ROUND(Y125:Y260,-2)</f>
        <v>0</v>
      </c>
      <c r="AA125" s="133"/>
      <c r="AB125" s="23"/>
    </row>
    <row r="126" spans="1:28" ht="43.5" customHeight="1" x14ac:dyDescent="0.25">
      <c r="A126" s="17">
        <v>117</v>
      </c>
      <c r="B126" s="149" t="s">
        <v>219</v>
      </c>
      <c r="C126" s="24" t="s">
        <v>27</v>
      </c>
      <c r="D126" s="41"/>
      <c r="E126" s="42"/>
      <c r="F126" s="50"/>
      <c r="G126" s="50">
        <v>20880</v>
      </c>
      <c r="H126" s="140" t="s">
        <v>402</v>
      </c>
      <c r="I126" s="140" t="s">
        <v>403</v>
      </c>
      <c r="J126" s="123">
        <v>12</v>
      </c>
      <c r="K126" s="43">
        <v>2182</v>
      </c>
      <c r="L126" s="26">
        <v>228</v>
      </c>
      <c r="M126" s="49">
        <v>28853</v>
      </c>
      <c r="N126" s="52"/>
      <c r="O126" s="50"/>
      <c r="P126" s="50"/>
      <c r="Q126" s="50"/>
      <c r="R126" s="50"/>
      <c r="S126" s="3"/>
      <c r="T126" s="3"/>
      <c r="U126" s="106">
        <f>K126+M126+N126+O126+P126+Q126-S126-T126</f>
        <v>31035</v>
      </c>
      <c r="V126" s="88"/>
      <c r="W126" s="35"/>
      <c r="X126" s="50"/>
      <c r="Y126" s="93"/>
      <c r="Z126" s="35">
        <f>ROUND(Y126:Y261,-2)</f>
        <v>0</v>
      </c>
      <c r="AA126" s="133"/>
      <c r="AB126" s="23"/>
    </row>
    <row r="127" spans="1:28" ht="40.5" customHeight="1" x14ac:dyDescent="0.25">
      <c r="A127" s="17">
        <v>118</v>
      </c>
      <c r="B127" s="31" t="s">
        <v>94</v>
      </c>
      <c r="C127" s="33" t="s">
        <v>29</v>
      </c>
      <c r="D127" s="29" t="s">
        <v>26</v>
      </c>
      <c r="E127" s="25" t="s">
        <v>14</v>
      </c>
      <c r="F127" s="49">
        <v>34500</v>
      </c>
      <c r="G127" s="50">
        <v>30015</v>
      </c>
      <c r="H127" s="140">
        <v>30</v>
      </c>
      <c r="I127" s="140"/>
      <c r="J127" s="123"/>
      <c r="K127" s="43"/>
      <c r="L127" s="26">
        <v>30</v>
      </c>
      <c r="M127" s="49">
        <v>5457</v>
      </c>
      <c r="N127" s="52"/>
      <c r="O127" s="50"/>
      <c r="P127" s="50"/>
      <c r="Q127" s="50"/>
      <c r="R127" s="50"/>
      <c r="S127" s="3"/>
      <c r="T127" s="3"/>
      <c r="U127" s="106">
        <f t="shared" si="4"/>
        <v>5457</v>
      </c>
      <c r="V127" s="88"/>
      <c r="W127" s="35"/>
      <c r="X127" s="50"/>
      <c r="Y127" s="93"/>
      <c r="Z127" s="35">
        <f>ROUND(Y127:Y261,-2)</f>
        <v>0</v>
      </c>
      <c r="AA127" s="133"/>
      <c r="AB127" s="23"/>
    </row>
    <row r="128" spans="1:28" ht="27.75" customHeight="1" x14ac:dyDescent="0.25">
      <c r="A128" s="17">
        <v>119</v>
      </c>
      <c r="B128" s="31" t="s">
        <v>95</v>
      </c>
      <c r="C128" s="33" t="s">
        <v>27</v>
      </c>
      <c r="D128" s="29" t="s">
        <v>26</v>
      </c>
      <c r="E128" s="30">
        <v>43336</v>
      </c>
      <c r="F128" s="50">
        <v>24000</v>
      </c>
      <c r="G128" s="50">
        <v>20880</v>
      </c>
      <c r="H128" s="140" t="s">
        <v>342</v>
      </c>
      <c r="I128" s="140"/>
      <c r="J128" s="123"/>
      <c r="K128" s="43"/>
      <c r="L128" s="26">
        <v>233</v>
      </c>
      <c r="M128" s="49">
        <v>29486</v>
      </c>
      <c r="N128" s="52"/>
      <c r="O128" s="50"/>
      <c r="P128" s="50"/>
      <c r="Q128" s="50"/>
      <c r="R128" s="50"/>
      <c r="S128" s="3"/>
      <c r="T128" s="3"/>
      <c r="U128" s="106">
        <f t="shared" si="4"/>
        <v>29486</v>
      </c>
      <c r="V128" s="88"/>
      <c r="W128" s="35"/>
      <c r="X128" s="50"/>
      <c r="Y128" s="93"/>
      <c r="Z128" s="35">
        <f>ROUND(Y128:Y262,-2)</f>
        <v>0</v>
      </c>
      <c r="AA128" s="133"/>
      <c r="AB128" s="23"/>
    </row>
    <row r="129" spans="1:28" ht="40.5" customHeight="1" x14ac:dyDescent="0.25">
      <c r="A129" s="17">
        <v>120</v>
      </c>
      <c r="B129" s="31" t="s">
        <v>232</v>
      </c>
      <c r="C129" s="33" t="s">
        <v>233</v>
      </c>
      <c r="D129" s="29"/>
      <c r="E129" s="30"/>
      <c r="F129" s="50"/>
      <c r="G129" s="50">
        <v>30015</v>
      </c>
      <c r="H129" s="140" t="s">
        <v>332</v>
      </c>
      <c r="I129" s="140"/>
      <c r="J129" s="123"/>
      <c r="K129" s="43"/>
      <c r="L129" s="26">
        <v>186</v>
      </c>
      <c r="M129" s="49">
        <v>33835</v>
      </c>
      <c r="N129" s="52"/>
      <c r="O129" s="50"/>
      <c r="P129" s="50"/>
      <c r="Q129" s="50"/>
      <c r="R129" s="50"/>
      <c r="S129" s="3"/>
      <c r="T129" s="3"/>
      <c r="U129" s="106">
        <f t="shared" si="4"/>
        <v>33835</v>
      </c>
      <c r="V129" s="88"/>
      <c r="W129" s="35"/>
      <c r="X129" s="50"/>
      <c r="Y129" s="93"/>
      <c r="Z129" s="35"/>
      <c r="AA129" s="133"/>
      <c r="AB129" s="23"/>
    </row>
    <row r="130" spans="1:28" ht="40.5" customHeight="1" x14ac:dyDescent="0.25">
      <c r="A130" s="17">
        <v>121</v>
      </c>
      <c r="B130" s="31" t="s">
        <v>252</v>
      </c>
      <c r="C130" s="33" t="s">
        <v>264</v>
      </c>
      <c r="D130" s="29"/>
      <c r="E130" s="30"/>
      <c r="F130" s="50"/>
      <c r="G130" s="50">
        <v>20880</v>
      </c>
      <c r="H130" s="140" t="s">
        <v>400</v>
      </c>
      <c r="I130" s="140"/>
      <c r="J130" s="123"/>
      <c r="K130" s="43"/>
      <c r="L130" s="26">
        <v>259</v>
      </c>
      <c r="M130" s="49">
        <v>32776</v>
      </c>
      <c r="N130" s="52"/>
      <c r="O130" s="50"/>
      <c r="P130" s="50"/>
      <c r="Q130" s="50"/>
      <c r="R130" s="50"/>
      <c r="S130" s="3"/>
      <c r="T130" s="3"/>
      <c r="U130" s="106">
        <f>K130+M130-S130</f>
        <v>32776</v>
      </c>
      <c r="V130" s="88"/>
      <c r="W130" s="35"/>
      <c r="X130" s="50"/>
      <c r="Y130" s="93"/>
      <c r="Z130" s="35"/>
      <c r="AA130" s="133"/>
      <c r="AB130" s="23"/>
    </row>
    <row r="131" spans="1:28" ht="30" customHeight="1" x14ac:dyDescent="0.25">
      <c r="A131" s="17">
        <v>122</v>
      </c>
      <c r="B131" s="31" t="s">
        <v>112</v>
      </c>
      <c r="C131" s="33" t="s">
        <v>27</v>
      </c>
      <c r="D131" s="29" t="s">
        <v>26</v>
      </c>
      <c r="E131" s="30">
        <v>43598</v>
      </c>
      <c r="F131" s="50">
        <v>24000</v>
      </c>
      <c r="G131" s="50">
        <v>20880</v>
      </c>
      <c r="H131" s="140" t="s">
        <v>328</v>
      </c>
      <c r="I131" s="140" t="s">
        <v>309</v>
      </c>
      <c r="J131" s="123"/>
      <c r="K131" s="43"/>
      <c r="L131" s="26">
        <v>48</v>
      </c>
      <c r="M131" s="49">
        <v>6074</v>
      </c>
      <c r="N131" s="52"/>
      <c r="O131" s="50"/>
      <c r="P131" s="50"/>
      <c r="Q131" s="50"/>
      <c r="R131" s="50"/>
      <c r="S131" s="3"/>
      <c r="T131" s="3"/>
      <c r="U131" s="106">
        <f>K131+M131</f>
        <v>6074</v>
      </c>
      <c r="V131" s="88"/>
      <c r="W131" s="35"/>
      <c r="X131" s="50"/>
      <c r="Y131" s="93"/>
      <c r="Z131" s="35">
        <f>ROUND(Y131:Y263,-2)</f>
        <v>0</v>
      </c>
      <c r="AA131" s="133"/>
      <c r="AB131" s="23"/>
    </row>
    <row r="132" spans="1:28" ht="32.25" customHeight="1" x14ac:dyDescent="0.25">
      <c r="A132" s="17">
        <v>123</v>
      </c>
      <c r="B132" s="31" t="s">
        <v>163</v>
      </c>
      <c r="C132" s="33" t="s">
        <v>29</v>
      </c>
      <c r="D132" s="29" t="s">
        <v>26</v>
      </c>
      <c r="E132" s="30" t="s">
        <v>157</v>
      </c>
      <c r="F132" s="50">
        <v>34500</v>
      </c>
      <c r="G132" s="50">
        <v>30015</v>
      </c>
      <c r="H132" s="140" t="s">
        <v>363</v>
      </c>
      <c r="I132" s="140"/>
      <c r="J132" s="123"/>
      <c r="K132" s="43"/>
      <c r="L132" s="26">
        <v>208</v>
      </c>
      <c r="M132" s="49">
        <v>37837</v>
      </c>
      <c r="N132" s="52"/>
      <c r="O132" s="50"/>
      <c r="P132" s="50"/>
      <c r="Q132" s="50"/>
      <c r="R132" s="50"/>
      <c r="S132" s="3"/>
      <c r="T132" s="3"/>
      <c r="U132" s="106">
        <f t="shared" si="4"/>
        <v>37837</v>
      </c>
      <c r="V132" s="88"/>
      <c r="W132" s="35"/>
      <c r="X132" s="50"/>
      <c r="Y132" s="93"/>
      <c r="Z132" s="35">
        <f>ROUND(Y132:Y265,-2)</f>
        <v>0</v>
      </c>
      <c r="AA132" s="133"/>
      <c r="AB132" s="23"/>
    </row>
    <row r="133" spans="1:28" ht="28.5" customHeight="1" x14ac:dyDescent="0.25">
      <c r="A133" s="17">
        <v>124</v>
      </c>
      <c r="B133" s="31" t="s">
        <v>96</v>
      </c>
      <c r="C133" s="33" t="s">
        <v>34</v>
      </c>
      <c r="D133" s="29" t="s">
        <v>26</v>
      </c>
      <c r="E133" s="25" t="s">
        <v>14</v>
      </c>
      <c r="F133" s="50">
        <v>13000</v>
      </c>
      <c r="G133" s="50">
        <v>11310</v>
      </c>
      <c r="H133" s="140">
        <v>10</v>
      </c>
      <c r="I133" s="140"/>
      <c r="J133" s="123"/>
      <c r="K133" s="43"/>
      <c r="L133" s="26">
        <v>10</v>
      </c>
      <c r="M133" s="49">
        <v>11310</v>
      </c>
      <c r="N133" s="52"/>
      <c r="O133" s="50"/>
      <c r="P133" s="50"/>
      <c r="Q133" s="50"/>
      <c r="R133" s="50"/>
      <c r="S133" s="3"/>
      <c r="T133" s="3"/>
      <c r="U133" s="106">
        <f t="shared" si="4"/>
        <v>11310</v>
      </c>
      <c r="V133" s="88"/>
      <c r="W133" s="35"/>
      <c r="X133" s="50"/>
      <c r="Y133" s="93"/>
      <c r="Z133" s="35">
        <f>ROUND(Y133:Y266,-2)</f>
        <v>0</v>
      </c>
      <c r="AA133" s="133"/>
      <c r="AB133" s="23"/>
    </row>
    <row r="134" spans="1:28" ht="30" customHeight="1" x14ac:dyDescent="0.25">
      <c r="A134" s="17">
        <v>125</v>
      </c>
      <c r="B134" s="31" t="s">
        <v>193</v>
      </c>
      <c r="C134" s="33" t="s">
        <v>27</v>
      </c>
      <c r="D134" s="29" t="s">
        <v>26</v>
      </c>
      <c r="E134" s="30">
        <v>43857</v>
      </c>
      <c r="F134" s="50">
        <v>24000</v>
      </c>
      <c r="G134" s="50">
        <v>20880</v>
      </c>
      <c r="H134" s="140" t="s">
        <v>401</v>
      </c>
      <c r="I134" s="140"/>
      <c r="J134" s="123"/>
      <c r="K134" s="43"/>
      <c r="L134" s="26">
        <v>234</v>
      </c>
      <c r="M134" s="49">
        <v>29612</v>
      </c>
      <c r="N134" s="52"/>
      <c r="O134" s="50"/>
      <c r="P134" s="50"/>
      <c r="Q134" s="50"/>
      <c r="R134" s="50"/>
      <c r="S134" s="3"/>
      <c r="T134" s="3"/>
      <c r="U134" s="106">
        <f t="shared" si="4"/>
        <v>29612</v>
      </c>
      <c r="V134" s="88"/>
      <c r="W134" s="35"/>
      <c r="X134" s="50"/>
      <c r="Y134" s="93"/>
      <c r="Z134" s="35">
        <f>ROUND(Y134:Y264,-2)</f>
        <v>0</v>
      </c>
      <c r="AA134" s="133"/>
      <c r="AB134" s="23"/>
    </row>
    <row r="135" spans="1:28" ht="32.25" customHeight="1" x14ac:dyDescent="0.25">
      <c r="A135" s="17">
        <v>126</v>
      </c>
      <c r="B135" s="31" t="s">
        <v>164</v>
      </c>
      <c r="C135" s="33" t="s">
        <v>40</v>
      </c>
      <c r="D135" s="29" t="s">
        <v>26</v>
      </c>
      <c r="E135" s="25" t="s">
        <v>153</v>
      </c>
      <c r="F135" s="49">
        <v>29000</v>
      </c>
      <c r="G135" s="50">
        <v>25230</v>
      </c>
      <c r="H135" s="140"/>
      <c r="I135" s="140"/>
      <c r="J135" s="2"/>
      <c r="K135" s="43"/>
      <c r="L135" s="26"/>
      <c r="M135" s="49"/>
      <c r="N135" s="52"/>
      <c r="O135" s="50"/>
      <c r="P135" s="50"/>
      <c r="Q135" s="50"/>
      <c r="R135" s="50"/>
      <c r="S135" s="3"/>
      <c r="T135" s="3"/>
      <c r="U135" s="106">
        <f t="shared" si="4"/>
        <v>0</v>
      </c>
      <c r="V135" s="88"/>
      <c r="W135" s="35"/>
      <c r="X135" s="50"/>
      <c r="Y135" s="93"/>
      <c r="Z135" s="35">
        <f>ROUND(Y135:Y269,-2)</f>
        <v>0</v>
      </c>
      <c r="AA135" s="133"/>
      <c r="AB135" s="23"/>
    </row>
    <row r="136" spans="1:28" ht="32.25" customHeight="1" x14ac:dyDescent="0.25">
      <c r="A136" s="17">
        <v>127</v>
      </c>
      <c r="B136" s="31" t="s">
        <v>262</v>
      </c>
      <c r="C136" s="33" t="s">
        <v>263</v>
      </c>
      <c r="D136" s="29"/>
      <c r="E136" s="25"/>
      <c r="F136" s="49"/>
      <c r="G136" s="50">
        <v>30015</v>
      </c>
      <c r="H136" s="140" t="s">
        <v>329</v>
      </c>
      <c r="I136" s="140"/>
      <c r="J136" s="2"/>
      <c r="K136" s="43"/>
      <c r="L136" s="26">
        <v>189</v>
      </c>
      <c r="M136" s="49">
        <v>34381</v>
      </c>
      <c r="N136" s="52"/>
      <c r="O136" s="50"/>
      <c r="P136" s="50"/>
      <c r="Q136" s="50"/>
      <c r="R136" s="50"/>
      <c r="S136" s="3"/>
      <c r="T136" s="3"/>
      <c r="U136" s="106">
        <f>K136+M136+N136+O136+P136+Q136+R136-S136-T136</f>
        <v>34381</v>
      </c>
      <c r="V136" s="88"/>
      <c r="W136" s="35"/>
      <c r="X136" s="50"/>
      <c r="Y136" s="93"/>
      <c r="Z136" s="35"/>
      <c r="AA136" s="133"/>
      <c r="AB136" s="23"/>
    </row>
    <row r="137" spans="1:28" ht="32.25" customHeight="1" x14ac:dyDescent="0.25">
      <c r="A137" s="17"/>
      <c r="B137" s="31" t="s">
        <v>286</v>
      </c>
      <c r="C137" s="33" t="s">
        <v>233</v>
      </c>
      <c r="D137" s="29"/>
      <c r="E137" s="25"/>
      <c r="F137" s="49"/>
      <c r="G137" s="50">
        <v>30015</v>
      </c>
      <c r="H137" s="140" t="s">
        <v>333</v>
      </c>
      <c r="I137" s="140" t="s">
        <v>288</v>
      </c>
      <c r="J137" s="2"/>
      <c r="K137" s="43"/>
      <c r="L137" s="26">
        <v>117</v>
      </c>
      <c r="M137" s="49">
        <v>21283</v>
      </c>
      <c r="N137" s="52"/>
      <c r="O137" s="50"/>
      <c r="P137" s="50"/>
      <c r="Q137" s="50"/>
      <c r="R137" s="50"/>
      <c r="S137" s="3"/>
      <c r="T137" s="3"/>
      <c r="U137" s="106">
        <f>K137+M137+N137+O137+P137+Q137+R137-S137-T137</f>
        <v>21283</v>
      </c>
      <c r="V137" s="88"/>
      <c r="W137" s="35"/>
      <c r="X137" s="50"/>
      <c r="Y137" s="93"/>
      <c r="Z137" s="35"/>
      <c r="AA137" s="133"/>
      <c r="AB137" s="23"/>
    </row>
    <row r="138" spans="1:28" ht="31.5" customHeight="1" x14ac:dyDescent="0.25">
      <c r="A138" s="17">
        <v>128</v>
      </c>
      <c r="B138" s="31" t="s">
        <v>165</v>
      </c>
      <c r="C138" s="33" t="s">
        <v>166</v>
      </c>
      <c r="D138" s="29" t="s">
        <v>26</v>
      </c>
      <c r="E138" s="30">
        <v>43776</v>
      </c>
      <c r="F138" s="49">
        <v>34500</v>
      </c>
      <c r="G138" s="50">
        <v>30015</v>
      </c>
      <c r="H138" s="140">
        <v>24</v>
      </c>
      <c r="I138" s="140" t="s">
        <v>279</v>
      </c>
      <c r="J138" s="123"/>
      <c r="K138" s="43"/>
      <c r="L138" s="26">
        <v>24</v>
      </c>
      <c r="M138" s="49">
        <v>4366</v>
      </c>
      <c r="N138" s="52"/>
      <c r="O138" s="50"/>
      <c r="P138" s="50"/>
      <c r="Q138" s="50"/>
      <c r="R138" s="50"/>
      <c r="S138" s="3"/>
      <c r="T138" s="3"/>
      <c r="U138" s="106">
        <f t="shared" si="4"/>
        <v>4366</v>
      </c>
      <c r="V138" s="88"/>
      <c r="W138" s="35"/>
      <c r="X138" s="50"/>
      <c r="Y138" s="93"/>
      <c r="Z138" s="35">
        <f>ROUND(Y138:Y270,-2)</f>
        <v>0</v>
      </c>
      <c r="AA138" s="133"/>
      <c r="AB138" s="23"/>
    </row>
    <row r="139" spans="1:28" ht="36" customHeight="1" x14ac:dyDescent="0.25">
      <c r="A139" s="17">
        <v>129</v>
      </c>
      <c r="B139" s="31" t="s">
        <v>98</v>
      </c>
      <c r="C139" s="33" t="s">
        <v>40</v>
      </c>
      <c r="D139" s="29" t="s">
        <v>26</v>
      </c>
      <c r="E139" s="25" t="s">
        <v>14</v>
      </c>
      <c r="F139" s="50">
        <v>29000</v>
      </c>
      <c r="G139" s="50">
        <v>25230</v>
      </c>
      <c r="H139" s="140" t="s">
        <v>331</v>
      </c>
      <c r="I139" s="140"/>
      <c r="J139" s="123"/>
      <c r="K139" s="43"/>
      <c r="L139" s="26">
        <v>175</v>
      </c>
      <c r="M139" s="49">
        <v>26759</v>
      </c>
      <c r="N139" s="52"/>
      <c r="O139" s="50"/>
      <c r="P139" s="50"/>
      <c r="Q139" s="50"/>
      <c r="R139" s="50"/>
      <c r="S139" s="3">
        <v>1000</v>
      </c>
      <c r="T139" s="3"/>
      <c r="U139" s="106">
        <f t="shared" si="4"/>
        <v>25759</v>
      </c>
      <c r="V139" s="88"/>
      <c r="W139" s="35"/>
      <c r="X139" s="50"/>
      <c r="Y139" s="93"/>
      <c r="Z139" s="35">
        <f>ROUND(Y139:Y271,-2)</f>
        <v>0</v>
      </c>
      <c r="AA139" s="133"/>
      <c r="AB139" s="23"/>
    </row>
    <row r="140" spans="1:28" ht="46.5" customHeight="1" x14ac:dyDescent="0.25">
      <c r="A140" s="17">
        <v>130</v>
      </c>
      <c r="B140" s="31" t="s">
        <v>99</v>
      </c>
      <c r="C140" s="33" t="s">
        <v>29</v>
      </c>
      <c r="D140" s="29" t="s">
        <v>26</v>
      </c>
      <c r="E140" s="30">
        <v>43458</v>
      </c>
      <c r="F140" s="50">
        <v>34500</v>
      </c>
      <c r="G140" s="50">
        <v>30015</v>
      </c>
      <c r="H140" s="140" t="s">
        <v>330</v>
      </c>
      <c r="I140" s="140"/>
      <c r="J140" s="123"/>
      <c r="K140" s="43"/>
      <c r="L140" s="26">
        <v>194</v>
      </c>
      <c r="M140" s="49">
        <v>35291</v>
      </c>
      <c r="N140" s="52"/>
      <c r="O140" s="50"/>
      <c r="P140" s="50"/>
      <c r="Q140" s="50"/>
      <c r="R140" s="50"/>
      <c r="S140" s="3"/>
      <c r="T140" s="3"/>
      <c r="U140" s="106">
        <f t="shared" si="4"/>
        <v>35291</v>
      </c>
      <c r="V140" s="88"/>
      <c r="W140" s="35"/>
      <c r="X140" s="50"/>
      <c r="Y140" s="93"/>
      <c r="Z140" s="35">
        <f>ROUND(Y140:Y274,-2)</f>
        <v>0</v>
      </c>
      <c r="AA140" s="133"/>
      <c r="AB140" s="23"/>
    </row>
    <row r="141" spans="1:28" ht="33.75" customHeight="1" x14ac:dyDescent="0.25">
      <c r="A141" s="17">
        <v>131</v>
      </c>
      <c r="B141" s="31" t="s">
        <v>255</v>
      </c>
      <c r="C141" s="33" t="s">
        <v>253</v>
      </c>
      <c r="D141" s="29"/>
      <c r="E141" s="30"/>
      <c r="F141" s="50"/>
      <c r="G141" s="50">
        <v>20880</v>
      </c>
      <c r="H141" s="140" t="s">
        <v>364</v>
      </c>
      <c r="I141" s="140"/>
      <c r="J141" s="123"/>
      <c r="K141" s="43"/>
      <c r="L141" s="26">
        <v>224</v>
      </c>
      <c r="M141" s="49">
        <v>28347</v>
      </c>
      <c r="N141" s="52"/>
      <c r="O141" s="50"/>
      <c r="P141" s="50"/>
      <c r="Q141" s="50"/>
      <c r="R141" s="52"/>
      <c r="S141" s="3"/>
      <c r="T141" s="3"/>
      <c r="U141" s="106">
        <f>K141+M141+N141+O141+P141+Q141+R141-S141-T141</f>
        <v>28347</v>
      </c>
      <c r="V141" s="88"/>
      <c r="W141" s="35"/>
      <c r="X141" s="50"/>
      <c r="Y141" s="93"/>
      <c r="Z141" s="35"/>
      <c r="AA141" s="133"/>
      <c r="AB141" s="23"/>
    </row>
    <row r="142" spans="1:28" ht="33.75" customHeight="1" x14ac:dyDescent="0.25">
      <c r="A142" s="17">
        <v>132</v>
      </c>
      <c r="B142" s="31" t="s">
        <v>256</v>
      </c>
      <c r="C142" s="33" t="s">
        <v>254</v>
      </c>
      <c r="D142" s="29"/>
      <c r="E142" s="30"/>
      <c r="F142" s="50"/>
      <c r="G142" s="50">
        <v>11310</v>
      </c>
      <c r="H142" s="140">
        <v>11</v>
      </c>
      <c r="I142" s="140"/>
      <c r="J142" s="123"/>
      <c r="K142" s="43"/>
      <c r="L142" s="26">
        <v>11</v>
      </c>
      <c r="M142" s="49">
        <v>12441</v>
      </c>
      <c r="N142" s="52"/>
      <c r="O142" s="50"/>
      <c r="P142" s="50"/>
      <c r="Q142" s="50"/>
      <c r="R142" s="50"/>
      <c r="S142" s="3"/>
      <c r="T142" s="3"/>
      <c r="U142" s="106">
        <f>K142+M142+N142+O142+P142+Q142+R142-S142-T142</f>
        <v>12441</v>
      </c>
      <c r="V142" s="88"/>
      <c r="W142" s="35"/>
      <c r="X142" s="50"/>
      <c r="Y142" s="93"/>
      <c r="Z142" s="35"/>
      <c r="AA142" s="133"/>
      <c r="AB142" s="23"/>
    </row>
    <row r="143" spans="1:28" ht="33.75" customHeight="1" x14ac:dyDescent="0.25">
      <c r="A143" s="17">
        <v>133</v>
      </c>
      <c r="B143" s="31" t="s">
        <v>273</v>
      </c>
      <c r="C143" s="33" t="s">
        <v>253</v>
      </c>
      <c r="D143" s="29"/>
      <c r="E143" s="30"/>
      <c r="F143" s="50"/>
      <c r="G143" s="50">
        <v>11310</v>
      </c>
      <c r="H143" s="140"/>
      <c r="I143" s="140"/>
      <c r="J143" s="123"/>
      <c r="K143" s="43"/>
      <c r="L143" s="26"/>
      <c r="M143" s="49"/>
      <c r="N143" s="52"/>
      <c r="O143" s="50"/>
      <c r="P143" s="50"/>
      <c r="Q143" s="50"/>
      <c r="R143" s="50"/>
      <c r="S143" s="3"/>
      <c r="T143" s="3"/>
      <c r="U143" s="106">
        <f>M143</f>
        <v>0</v>
      </c>
      <c r="V143" s="88"/>
      <c r="W143" s="35"/>
      <c r="X143" s="50"/>
      <c r="Y143" s="93"/>
      <c r="Z143" s="35"/>
      <c r="AA143" s="133"/>
      <c r="AB143" s="23"/>
    </row>
    <row r="144" spans="1:28" ht="33.75" customHeight="1" x14ac:dyDescent="0.25">
      <c r="A144" s="17">
        <v>134</v>
      </c>
      <c r="B144" s="31" t="s">
        <v>257</v>
      </c>
      <c r="C144" s="33" t="s">
        <v>253</v>
      </c>
      <c r="D144" s="29"/>
      <c r="E144" s="30"/>
      <c r="F144" s="50"/>
      <c r="G144" s="50">
        <v>20880</v>
      </c>
      <c r="H144" s="140" t="s">
        <v>355</v>
      </c>
      <c r="I144" s="140"/>
      <c r="J144" s="123"/>
      <c r="K144" s="43"/>
      <c r="L144" s="26">
        <v>79</v>
      </c>
      <c r="M144" s="49">
        <v>9997</v>
      </c>
      <c r="N144" s="52"/>
      <c r="O144" s="50"/>
      <c r="P144" s="50"/>
      <c r="Q144" s="50"/>
      <c r="R144" s="50"/>
      <c r="S144" s="3"/>
      <c r="T144" s="3"/>
      <c r="U144" s="106">
        <f>K144+M144+N144+O144+P144+Q144+R144-S144-T144</f>
        <v>9997</v>
      </c>
      <c r="V144" s="88"/>
      <c r="W144" s="35"/>
      <c r="X144" s="50"/>
      <c r="Y144" s="93"/>
      <c r="Z144" s="35"/>
      <c r="AA144" s="133"/>
      <c r="AB144" s="23"/>
    </row>
    <row r="145" spans="1:28" ht="33.75" customHeight="1" x14ac:dyDescent="0.25">
      <c r="A145" s="17">
        <v>135</v>
      </c>
      <c r="B145" s="31" t="s">
        <v>67</v>
      </c>
      <c r="C145" s="33" t="s">
        <v>253</v>
      </c>
      <c r="D145" s="29"/>
      <c r="E145" s="30"/>
      <c r="F145" s="50"/>
      <c r="G145" s="50">
        <v>20880</v>
      </c>
      <c r="H145" s="140" t="s">
        <v>334</v>
      </c>
      <c r="I145" s="140"/>
      <c r="J145" s="123"/>
      <c r="K145" s="43"/>
      <c r="L145" s="26">
        <v>262</v>
      </c>
      <c r="M145" s="49">
        <v>33156</v>
      </c>
      <c r="N145" s="52"/>
      <c r="O145" s="50"/>
      <c r="P145" s="50"/>
      <c r="Q145" s="50"/>
      <c r="R145" s="50"/>
      <c r="S145" s="3"/>
      <c r="T145" s="3"/>
      <c r="U145" s="106">
        <f>K145+M145+R145-S145</f>
        <v>33156</v>
      </c>
      <c r="V145" s="88"/>
      <c r="W145" s="35"/>
      <c r="X145" s="50"/>
      <c r="Y145" s="93"/>
      <c r="Z145" s="35"/>
      <c r="AA145" s="133"/>
      <c r="AB145" s="23"/>
    </row>
    <row r="146" spans="1:28" ht="33.75" customHeight="1" x14ac:dyDescent="0.25">
      <c r="A146" s="17">
        <v>137</v>
      </c>
      <c r="B146" s="31" t="s">
        <v>258</v>
      </c>
      <c r="C146" s="33" t="s">
        <v>253</v>
      </c>
      <c r="D146" s="29"/>
      <c r="E146" s="30"/>
      <c r="F146" s="50"/>
      <c r="G146" s="50">
        <v>20880</v>
      </c>
      <c r="H146" s="140" t="s">
        <v>405</v>
      </c>
      <c r="I146" s="140" t="s">
        <v>406</v>
      </c>
      <c r="J146" s="123">
        <v>12</v>
      </c>
      <c r="K146" s="43">
        <v>2182</v>
      </c>
      <c r="L146" s="26">
        <v>149</v>
      </c>
      <c r="M146" s="49">
        <v>18855</v>
      </c>
      <c r="N146" s="52"/>
      <c r="O146" s="50"/>
      <c r="P146" s="50"/>
      <c r="Q146" s="50"/>
      <c r="R146" s="50"/>
      <c r="S146" s="3"/>
      <c r="T146" s="3"/>
      <c r="U146" s="106">
        <f>K146+M146+R146</f>
        <v>21037</v>
      </c>
      <c r="V146" s="88"/>
      <c r="W146" s="35"/>
      <c r="X146" s="50"/>
      <c r="Y146" s="93"/>
      <c r="Z146" s="35"/>
      <c r="AA146" s="133"/>
      <c r="AB146" s="23"/>
    </row>
    <row r="147" spans="1:28" ht="33.75" customHeight="1" x14ac:dyDescent="0.25">
      <c r="A147" s="17">
        <v>138</v>
      </c>
      <c r="B147" s="31" t="s">
        <v>259</v>
      </c>
      <c r="C147" s="33" t="s">
        <v>253</v>
      </c>
      <c r="D147" s="29"/>
      <c r="E147" s="30"/>
      <c r="F147" s="50"/>
      <c r="G147" s="50">
        <v>20880</v>
      </c>
      <c r="H147" s="140" t="s">
        <v>366</v>
      </c>
      <c r="I147" s="140"/>
      <c r="J147" s="123"/>
      <c r="K147" s="43"/>
      <c r="L147" s="26">
        <v>195</v>
      </c>
      <c r="M147" s="49">
        <v>24677</v>
      </c>
      <c r="N147" s="52"/>
      <c r="O147" s="50"/>
      <c r="P147" s="50"/>
      <c r="Q147" s="50"/>
      <c r="R147" s="50"/>
      <c r="S147" s="3"/>
      <c r="T147" s="3"/>
      <c r="U147" s="106">
        <f>K147+M147+R147</f>
        <v>24677</v>
      </c>
      <c r="V147" s="88"/>
      <c r="W147" s="35"/>
      <c r="X147" s="50"/>
      <c r="Y147" s="93"/>
      <c r="Z147" s="35"/>
      <c r="AA147" s="133"/>
      <c r="AB147" s="23"/>
    </row>
    <row r="148" spans="1:28" ht="33.75" customHeight="1" x14ac:dyDescent="0.25">
      <c r="A148" s="17">
        <v>139</v>
      </c>
      <c r="B148" s="31" t="s">
        <v>260</v>
      </c>
      <c r="C148" s="33" t="s">
        <v>253</v>
      </c>
      <c r="D148" s="29"/>
      <c r="E148" s="30"/>
      <c r="F148" s="50"/>
      <c r="G148" s="50">
        <v>20880</v>
      </c>
      <c r="H148" s="140" t="s">
        <v>365</v>
      </c>
      <c r="I148" s="140"/>
      <c r="J148" s="123"/>
      <c r="K148" s="43"/>
      <c r="L148" s="26">
        <v>135</v>
      </c>
      <c r="M148" s="49">
        <v>17084</v>
      </c>
      <c r="N148" s="52"/>
      <c r="O148" s="50"/>
      <c r="P148" s="50"/>
      <c r="Q148" s="50"/>
      <c r="R148" s="50"/>
      <c r="S148" s="3"/>
      <c r="T148" s="3"/>
      <c r="U148" s="106">
        <f>K148+M148+N148+O148+P148+Q148+R148-S148-T148</f>
        <v>17084</v>
      </c>
      <c r="V148" s="88"/>
      <c r="W148" s="35"/>
      <c r="X148" s="50"/>
      <c r="Y148" s="93"/>
      <c r="Z148" s="35"/>
      <c r="AA148" s="133"/>
      <c r="AB148" s="23"/>
    </row>
    <row r="149" spans="1:28" ht="33.75" customHeight="1" x14ac:dyDescent="0.25">
      <c r="A149" s="17"/>
      <c r="B149" s="31"/>
      <c r="C149" s="33"/>
      <c r="D149" s="29"/>
      <c r="E149" s="30"/>
      <c r="F149" s="50"/>
      <c r="G149" s="50"/>
      <c r="H149" s="140"/>
      <c r="I149" s="140"/>
      <c r="J149" s="123"/>
      <c r="K149" s="43"/>
      <c r="L149" s="26"/>
      <c r="M149" s="49"/>
      <c r="N149" s="52"/>
      <c r="O149" s="50"/>
      <c r="P149" s="50"/>
      <c r="Q149" s="50"/>
      <c r="R149" s="50"/>
      <c r="S149" s="3"/>
      <c r="T149" s="3"/>
      <c r="U149" s="106"/>
      <c r="V149" s="88"/>
      <c r="W149" s="35"/>
      <c r="X149" s="50"/>
      <c r="Y149" s="93"/>
      <c r="Z149" s="35"/>
      <c r="AA149" s="133"/>
      <c r="AB149" s="23"/>
    </row>
    <row r="150" spans="1:28" x14ac:dyDescent="0.25">
      <c r="A150" s="14"/>
      <c r="B150" s="14"/>
      <c r="C150" s="14"/>
      <c r="D150" s="14"/>
      <c r="E150" s="28" t="s">
        <v>100</v>
      </c>
      <c r="F150" s="19"/>
      <c r="G150" s="20"/>
      <c r="H150" s="142"/>
      <c r="I150" s="142"/>
      <c r="J150" s="21"/>
      <c r="K150" s="49">
        <f>SUM(K5:K149)</f>
        <v>6546</v>
      </c>
      <c r="L150" s="26"/>
      <c r="M150" s="49">
        <f>SUM(M5:M149)</f>
        <v>3511656</v>
      </c>
      <c r="N150" s="53">
        <f>SUM(N5:N140)</f>
        <v>0</v>
      </c>
      <c r="O150" s="22">
        <f>SUM(O5:O140)</f>
        <v>0</v>
      </c>
      <c r="P150" s="22">
        <f>SUM(P5:P140)</f>
        <v>0</v>
      </c>
      <c r="Q150" s="22">
        <f>SUM(Q5:Q140)</f>
        <v>0</v>
      </c>
      <c r="R150" s="22">
        <f>SUM(R5:R149)</f>
        <v>13000</v>
      </c>
      <c r="S150" s="3">
        <f>S16+S17+S99+S130+S145</f>
        <v>1000</v>
      </c>
      <c r="T150" s="48">
        <f>SUM(T5:T140)</f>
        <v>0</v>
      </c>
      <c r="U150" s="106">
        <f t="shared" ref="U150:U152" si="5">K150+M150+N150+O150+P150+Q150+R150-S150-T150</f>
        <v>3530202</v>
      </c>
      <c r="V150" s="100">
        <f>SUM(V5:V140)</f>
        <v>0</v>
      </c>
      <c r="W150" s="82">
        <f>SUM(W5:W140)</f>
        <v>0</v>
      </c>
      <c r="X150" s="22">
        <f>SUM(X5:X140)</f>
        <v>0</v>
      </c>
      <c r="Y150" s="82">
        <f>SUM(Y5:Y140)</f>
        <v>0</v>
      </c>
      <c r="Z150" s="35">
        <f>SUM(Z5:Z140)</f>
        <v>0</v>
      </c>
    </row>
    <row r="151" spans="1:28" x14ac:dyDescent="0.25">
      <c r="S151" s="48"/>
      <c r="U151" s="106">
        <f t="shared" si="5"/>
        <v>0</v>
      </c>
      <c r="V151" s="83"/>
      <c r="W151" s="84"/>
      <c r="X151" s="23"/>
    </row>
    <row r="152" spans="1:28" x14ac:dyDescent="0.25">
      <c r="U152" s="106">
        <f t="shared" si="5"/>
        <v>0</v>
      </c>
      <c r="V152" s="83"/>
      <c r="W152" s="83"/>
      <c r="X152" s="23"/>
      <c r="Y152" s="83"/>
      <c r="Z152" s="83"/>
    </row>
    <row r="153" spans="1:28" x14ac:dyDescent="0.25">
      <c r="U153" s="83"/>
      <c r="V153" s="83"/>
      <c r="W153" s="83"/>
      <c r="X153" s="23"/>
      <c r="Y153" s="83"/>
      <c r="Z153" s="83"/>
      <c r="AA153" s="133"/>
    </row>
    <row r="154" spans="1:28" x14ac:dyDescent="0.25">
      <c r="R154" s="110">
        <f>K150+M150-S150+N150+O150+P150+R150-T150</f>
        <v>3530202</v>
      </c>
      <c r="S154" s="110"/>
      <c r="U154" s="83"/>
      <c r="V154" s="83"/>
      <c r="W154" s="83">
        <f>U150-X150</f>
        <v>3530202</v>
      </c>
      <c r="X154" s="23"/>
      <c r="Y154" s="111"/>
    </row>
    <row r="155" spans="1:28" x14ac:dyDescent="0.25">
      <c r="U155" s="83"/>
      <c r="W155" s="84"/>
    </row>
    <row r="156" spans="1:28" x14ac:dyDescent="0.25">
      <c r="T156" s="110"/>
      <c r="V156" s="111"/>
      <c r="W156" s="83"/>
    </row>
    <row r="157" spans="1:28" x14ac:dyDescent="0.25">
      <c r="V157" s="83"/>
      <c r="W157" s="83"/>
    </row>
    <row r="158" spans="1:28" x14ac:dyDescent="0.25">
      <c r="W158" s="84"/>
      <c r="X158" s="23"/>
    </row>
    <row r="159" spans="1:28" x14ac:dyDescent="0.25">
      <c r="W159" s="84"/>
    </row>
    <row r="160" spans="1:28" x14ac:dyDescent="0.25">
      <c r="M160" s="1" t="s">
        <v>120</v>
      </c>
      <c r="W160" s="84"/>
    </row>
    <row r="161" spans="20:23" x14ac:dyDescent="0.25">
      <c r="V161" s="83"/>
      <c r="W161" s="84"/>
    </row>
    <row r="162" spans="20:23" x14ac:dyDescent="0.25">
      <c r="T162" s="1" t="s">
        <v>120</v>
      </c>
      <c r="W162" s="84"/>
    </row>
    <row r="163" spans="20:23" x14ac:dyDescent="0.25">
      <c r="W163" s="84"/>
    </row>
    <row r="164" spans="20:23" x14ac:dyDescent="0.25">
      <c r="W164" s="84"/>
    </row>
    <row r="165" spans="20:23" x14ac:dyDescent="0.25">
      <c r="W165" s="84"/>
    </row>
    <row r="166" spans="20:23" x14ac:dyDescent="0.25">
      <c r="W166" s="84"/>
    </row>
    <row r="167" spans="20:23" x14ac:dyDescent="0.25">
      <c r="W167" s="84"/>
    </row>
    <row r="168" spans="20:23" x14ac:dyDescent="0.25">
      <c r="W168" s="84"/>
    </row>
    <row r="169" spans="20:23" x14ac:dyDescent="0.25">
      <c r="W169" s="84"/>
    </row>
    <row r="170" spans="20:23" x14ac:dyDescent="0.25">
      <c r="W170" s="84"/>
    </row>
    <row r="171" spans="20:23" x14ac:dyDescent="0.25">
      <c r="W171" s="84"/>
    </row>
    <row r="172" spans="20:23" x14ac:dyDescent="0.25">
      <c r="W172" s="84"/>
    </row>
    <row r="173" spans="20:23" x14ac:dyDescent="0.25">
      <c r="W173" s="84"/>
    </row>
    <row r="174" spans="20:23" x14ac:dyDescent="0.25">
      <c r="W174" s="84"/>
    </row>
    <row r="175" spans="20:23" x14ac:dyDescent="0.25">
      <c r="W175" s="84"/>
    </row>
    <row r="176" spans="20:23" x14ac:dyDescent="0.25">
      <c r="W176" s="84"/>
    </row>
    <row r="177" spans="23:23" x14ac:dyDescent="0.25">
      <c r="W177" s="84"/>
    </row>
    <row r="178" spans="23:23" x14ac:dyDescent="0.25">
      <c r="W178" s="84"/>
    </row>
    <row r="179" spans="23:23" x14ac:dyDescent="0.25">
      <c r="W179" s="84"/>
    </row>
    <row r="180" spans="23:23" x14ac:dyDescent="0.25">
      <c r="W180" s="84"/>
    </row>
    <row r="181" spans="23:23" x14ac:dyDescent="0.25">
      <c r="W181" s="84"/>
    </row>
    <row r="182" spans="23:23" x14ac:dyDescent="0.25">
      <c r="W182" s="84"/>
    </row>
    <row r="183" spans="23:23" x14ac:dyDescent="0.25">
      <c r="W183" s="84"/>
    </row>
    <row r="184" spans="23:23" x14ac:dyDescent="0.25">
      <c r="W184" s="84"/>
    </row>
    <row r="185" spans="23:23" x14ac:dyDescent="0.25">
      <c r="W185" s="84"/>
    </row>
    <row r="186" spans="23:23" x14ac:dyDescent="0.25">
      <c r="W186" s="84"/>
    </row>
    <row r="187" spans="23:23" x14ac:dyDescent="0.25">
      <c r="W187" s="84"/>
    </row>
    <row r="188" spans="23:23" x14ac:dyDescent="0.25">
      <c r="W188" s="84"/>
    </row>
    <row r="189" spans="23:23" x14ac:dyDescent="0.25">
      <c r="W189" s="84"/>
    </row>
    <row r="190" spans="23:23" x14ac:dyDescent="0.25">
      <c r="W190" s="84"/>
    </row>
    <row r="191" spans="23:23" x14ac:dyDescent="0.25">
      <c r="W191" s="84"/>
    </row>
    <row r="192" spans="23:23" x14ac:dyDescent="0.25">
      <c r="W192" s="84"/>
    </row>
    <row r="193" spans="23:23" x14ac:dyDescent="0.25">
      <c r="W193" s="84"/>
    </row>
    <row r="194" spans="23:23" x14ac:dyDescent="0.25">
      <c r="W194" s="84"/>
    </row>
    <row r="195" spans="23:23" x14ac:dyDescent="0.25">
      <c r="W195" s="84"/>
    </row>
    <row r="196" spans="23:23" x14ac:dyDescent="0.25">
      <c r="W196" s="84"/>
    </row>
    <row r="197" spans="23:23" x14ac:dyDescent="0.25">
      <c r="W197" s="84"/>
    </row>
    <row r="198" spans="23:23" x14ac:dyDescent="0.25">
      <c r="W198" s="84"/>
    </row>
    <row r="199" spans="23:23" x14ac:dyDescent="0.25">
      <c r="W199" s="84"/>
    </row>
    <row r="200" spans="23:23" x14ac:dyDescent="0.25">
      <c r="W200" s="84"/>
    </row>
    <row r="201" spans="23:23" x14ac:dyDescent="0.25">
      <c r="W201" s="84"/>
    </row>
    <row r="202" spans="23:23" x14ac:dyDescent="0.25">
      <c r="W202" s="84"/>
    </row>
    <row r="203" spans="23:23" x14ac:dyDescent="0.25">
      <c r="W203" s="84"/>
    </row>
    <row r="204" spans="23:23" x14ac:dyDescent="0.25">
      <c r="W204" s="84"/>
    </row>
    <row r="205" spans="23:23" x14ac:dyDescent="0.25">
      <c r="W205" s="84"/>
    </row>
    <row r="206" spans="23:23" x14ac:dyDescent="0.25">
      <c r="W206" s="84"/>
    </row>
    <row r="207" spans="23:23" x14ac:dyDescent="0.25">
      <c r="W207" s="84"/>
    </row>
    <row r="208" spans="23:23" x14ac:dyDescent="0.25">
      <c r="W208" s="84"/>
    </row>
    <row r="209" spans="23:23" x14ac:dyDescent="0.25">
      <c r="W209" s="84"/>
    </row>
    <row r="210" spans="23:23" x14ac:dyDescent="0.25">
      <c r="W210" s="84"/>
    </row>
    <row r="211" spans="23:23" x14ac:dyDescent="0.25">
      <c r="W211" s="84"/>
    </row>
    <row r="212" spans="23:23" x14ac:dyDescent="0.25">
      <c r="W212" s="84"/>
    </row>
    <row r="213" spans="23:23" x14ac:dyDescent="0.25">
      <c r="W213" s="84"/>
    </row>
    <row r="214" spans="23:23" x14ac:dyDescent="0.25">
      <c r="W214" s="84"/>
    </row>
    <row r="215" spans="23:23" x14ac:dyDescent="0.25">
      <c r="W215" s="84"/>
    </row>
    <row r="216" spans="23:23" x14ac:dyDescent="0.25">
      <c r="W216" s="84"/>
    </row>
    <row r="217" spans="23:23" x14ac:dyDescent="0.25">
      <c r="W217" s="84"/>
    </row>
    <row r="218" spans="23:23" x14ac:dyDescent="0.25">
      <c r="W218" s="84"/>
    </row>
    <row r="219" spans="23:23" x14ac:dyDescent="0.25">
      <c r="W219" s="84"/>
    </row>
    <row r="220" spans="23:23" x14ac:dyDescent="0.25">
      <c r="W220" s="84"/>
    </row>
    <row r="221" spans="23:23" x14ac:dyDescent="0.25">
      <c r="W221" s="84"/>
    </row>
    <row r="222" spans="23:23" x14ac:dyDescent="0.25">
      <c r="W222" s="84"/>
    </row>
    <row r="223" spans="23:23" x14ac:dyDescent="0.25">
      <c r="W223" s="84"/>
    </row>
    <row r="224" spans="23:23" x14ac:dyDescent="0.25">
      <c r="W224" s="84"/>
    </row>
    <row r="225" spans="23:23" x14ac:dyDescent="0.25">
      <c r="W225" s="84"/>
    </row>
    <row r="226" spans="23:23" x14ac:dyDescent="0.25">
      <c r="W226" s="84"/>
    </row>
    <row r="227" spans="23:23" x14ac:dyDescent="0.25">
      <c r="W227" s="84"/>
    </row>
    <row r="228" spans="23:23" x14ac:dyDescent="0.25">
      <c r="W228" s="84"/>
    </row>
    <row r="229" spans="23:23" x14ac:dyDescent="0.25">
      <c r="W229" s="84"/>
    </row>
    <row r="230" spans="23:23" x14ac:dyDescent="0.25">
      <c r="W230" s="84"/>
    </row>
    <row r="231" spans="23:23" x14ac:dyDescent="0.25">
      <c r="W231" s="84"/>
    </row>
    <row r="232" spans="23:23" x14ac:dyDescent="0.25">
      <c r="W232" s="84"/>
    </row>
    <row r="233" spans="23:23" x14ac:dyDescent="0.25">
      <c r="W233" s="84"/>
    </row>
    <row r="234" spans="23:23" x14ac:dyDescent="0.25">
      <c r="W234" s="84"/>
    </row>
    <row r="235" spans="23:23" x14ac:dyDescent="0.25">
      <c r="W235" s="84"/>
    </row>
    <row r="236" spans="23:23" x14ac:dyDescent="0.25">
      <c r="W236" s="84"/>
    </row>
    <row r="237" spans="23:23" x14ac:dyDescent="0.25">
      <c r="W237" s="84"/>
    </row>
    <row r="238" spans="23:23" x14ac:dyDescent="0.25">
      <c r="W238" s="84"/>
    </row>
    <row r="239" spans="23:23" x14ac:dyDescent="0.25">
      <c r="W239" s="84"/>
    </row>
    <row r="240" spans="23:23" x14ac:dyDescent="0.25">
      <c r="W240" s="84"/>
    </row>
    <row r="241" spans="23:23" x14ac:dyDescent="0.25">
      <c r="W241" s="84"/>
    </row>
    <row r="242" spans="23:23" x14ac:dyDescent="0.25">
      <c r="W242" s="84"/>
    </row>
    <row r="243" spans="23:23" x14ac:dyDescent="0.25">
      <c r="W243" s="84"/>
    </row>
    <row r="244" spans="23:23" x14ac:dyDescent="0.25">
      <c r="W244" s="84"/>
    </row>
    <row r="245" spans="23:23" x14ac:dyDescent="0.25">
      <c r="W245" s="84"/>
    </row>
    <row r="246" spans="23:23" x14ac:dyDescent="0.25">
      <c r="W246" s="84"/>
    </row>
    <row r="247" spans="23:23" x14ac:dyDescent="0.25">
      <c r="W247" s="84"/>
    </row>
    <row r="248" spans="23:23" x14ac:dyDescent="0.25">
      <c r="W248" s="84"/>
    </row>
    <row r="249" spans="23:23" x14ac:dyDescent="0.25">
      <c r="W249" s="84"/>
    </row>
    <row r="250" spans="23:23" x14ac:dyDescent="0.25">
      <c r="W250" s="84"/>
    </row>
    <row r="251" spans="23:23" x14ac:dyDescent="0.25">
      <c r="W251" s="84"/>
    </row>
    <row r="252" spans="23:23" x14ac:dyDescent="0.25">
      <c r="W252" s="84"/>
    </row>
    <row r="253" spans="23:23" x14ac:dyDescent="0.25">
      <c r="W253" s="84"/>
    </row>
    <row r="254" spans="23:23" x14ac:dyDescent="0.25">
      <c r="W254" s="84"/>
    </row>
    <row r="255" spans="23:23" x14ac:dyDescent="0.25">
      <c r="W255" s="84"/>
    </row>
    <row r="256" spans="23:23" x14ac:dyDescent="0.25">
      <c r="W256" s="84"/>
    </row>
    <row r="257" spans="23:23" x14ac:dyDescent="0.25">
      <c r="W257" s="84"/>
    </row>
    <row r="258" spans="23:23" x14ac:dyDescent="0.25">
      <c r="W258" s="84"/>
    </row>
    <row r="259" spans="23:23" x14ac:dyDescent="0.25">
      <c r="W259" s="84"/>
    </row>
    <row r="260" spans="23:23" x14ac:dyDescent="0.25">
      <c r="W260" s="84"/>
    </row>
    <row r="261" spans="23:23" x14ac:dyDescent="0.25">
      <c r="W261" s="84"/>
    </row>
    <row r="262" spans="23:23" x14ac:dyDescent="0.25">
      <c r="W262" s="84"/>
    </row>
    <row r="263" spans="23:23" x14ac:dyDescent="0.25">
      <c r="W263" s="84"/>
    </row>
    <row r="264" spans="23:23" x14ac:dyDescent="0.25">
      <c r="W264" s="84"/>
    </row>
    <row r="265" spans="23:23" x14ac:dyDescent="0.25">
      <c r="W265" s="84"/>
    </row>
    <row r="266" spans="23:23" x14ac:dyDescent="0.25">
      <c r="W266" s="84"/>
    </row>
    <row r="267" spans="23:23" x14ac:dyDescent="0.25">
      <c r="W267" s="84"/>
    </row>
    <row r="268" spans="23:23" x14ac:dyDescent="0.25">
      <c r="W268" s="84"/>
    </row>
    <row r="269" spans="23:23" x14ac:dyDescent="0.25">
      <c r="W269" s="84"/>
    </row>
    <row r="270" spans="23:23" x14ac:dyDescent="0.25">
      <c r="W270" s="84"/>
    </row>
    <row r="271" spans="23:23" x14ac:dyDescent="0.25">
      <c r="W271" s="84"/>
    </row>
    <row r="272" spans="23:23" x14ac:dyDescent="0.25">
      <c r="W272" s="84"/>
    </row>
    <row r="273" spans="23:23" x14ac:dyDescent="0.25">
      <c r="W273" s="84"/>
    </row>
    <row r="274" spans="23:23" x14ac:dyDescent="0.25">
      <c r="W274" s="84"/>
    </row>
    <row r="275" spans="23:23" x14ac:dyDescent="0.25">
      <c r="W275" s="84"/>
    </row>
    <row r="276" spans="23:23" x14ac:dyDescent="0.25">
      <c r="W276" s="84"/>
    </row>
    <row r="277" spans="23:23" x14ac:dyDescent="0.25">
      <c r="W277" s="84"/>
    </row>
    <row r="278" spans="23:23" x14ac:dyDescent="0.25">
      <c r="W278" s="84"/>
    </row>
    <row r="279" spans="23:23" x14ac:dyDescent="0.25">
      <c r="W279" s="84"/>
    </row>
    <row r="280" spans="23:23" x14ac:dyDescent="0.25">
      <c r="W280" s="84"/>
    </row>
    <row r="281" spans="23:23" x14ac:dyDescent="0.25">
      <c r="W281" s="84"/>
    </row>
    <row r="282" spans="23:23" x14ac:dyDescent="0.25">
      <c r="W282" s="84"/>
    </row>
    <row r="283" spans="23:23" x14ac:dyDescent="0.25">
      <c r="W283" s="84"/>
    </row>
    <row r="284" spans="23:23" x14ac:dyDescent="0.25">
      <c r="W284" s="84"/>
    </row>
    <row r="285" spans="23:23" x14ac:dyDescent="0.25">
      <c r="W285" s="84"/>
    </row>
    <row r="286" spans="23:23" x14ac:dyDescent="0.25">
      <c r="W286" s="84"/>
    </row>
    <row r="287" spans="23:23" x14ac:dyDescent="0.25">
      <c r="W287" s="84"/>
    </row>
    <row r="288" spans="23:23" x14ac:dyDescent="0.25">
      <c r="W288" s="84"/>
    </row>
    <row r="289" spans="23:23" x14ac:dyDescent="0.25">
      <c r="W289" s="84"/>
    </row>
    <row r="290" spans="23:23" x14ac:dyDescent="0.25">
      <c r="W290" s="84"/>
    </row>
    <row r="291" spans="23:23" x14ac:dyDescent="0.25">
      <c r="W291" s="84"/>
    </row>
    <row r="292" spans="23:23" x14ac:dyDescent="0.25">
      <c r="W292" s="84"/>
    </row>
    <row r="293" spans="23:23" x14ac:dyDescent="0.25">
      <c r="W293" s="84"/>
    </row>
    <row r="294" spans="23:23" x14ac:dyDescent="0.25">
      <c r="W294" s="84"/>
    </row>
    <row r="295" spans="23:23" x14ac:dyDescent="0.25">
      <c r="W295" s="84"/>
    </row>
    <row r="296" spans="23:23" x14ac:dyDescent="0.25">
      <c r="W296" s="84"/>
    </row>
    <row r="297" spans="23:23" x14ac:dyDescent="0.25">
      <c r="W297" s="84"/>
    </row>
    <row r="298" spans="23:23" x14ac:dyDescent="0.25">
      <c r="W298" s="84"/>
    </row>
    <row r="299" spans="23:23" x14ac:dyDescent="0.25">
      <c r="W299" s="84"/>
    </row>
    <row r="300" spans="23:23" x14ac:dyDescent="0.25">
      <c r="W300" s="84"/>
    </row>
    <row r="301" spans="23:23" x14ac:dyDescent="0.25">
      <c r="W301" s="84"/>
    </row>
    <row r="302" spans="23:23" x14ac:dyDescent="0.25">
      <c r="W302" s="84"/>
    </row>
    <row r="303" spans="23:23" x14ac:dyDescent="0.25">
      <c r="W303" s="84"/>
    </row>
    <row r="304" spans="23:23" x14ac:dyDescent="0.25">
      <c r="W304" s="84"/>
    </row>
    <row r="305" spans="23:23" x14ac:dyDescent="0.25">
      <c r="W305" s="84"/>
    </row>
    <row r="306" spans="23:23" x14ac:dyDescent="0.25">
      <c r="W306" s="84"/>
    </row>
    <row r="307" spans="23:23" x14ac:dyDescent="0.25">
      <c r="W307" s="84"/>
    </row>
    <row r="308" spans="23:23" x14ac:dyDescent="0.25">
      <c r="W308" s="84"/>
    </row>
    <row r="309" spans="23:23" x14ac:dyDescent="0.25">
      <c r="W309" s="84"/>
    </row>
    <row r="310" spans="23:23" x14ac:dyDescent="0.25">
      <c r="W310" s="84"/>
    </row>
    <row r="311" spans="23:23" x14ac:dyDescent="0.25">
      <c r="W311" s="84"/>
    </row>
    <row r="312" spans="23:23" x14ac:dyDescent="0.25">
      <c r="W312" s="84"/>
    </row>
    <row r="313" spans="23:23" x14ac:dyDescent="0.25">
      <c r="W313" s="84"/>
    </row>
    <row r="314" spans="23:23" x14ac:dyDescent="0.25">
      <c r="W314" s="84"/>
    </row>
    <row r="315" spans="23:23" x14ac:dyDescent="0.25">
      <c r="W315" s="84"/>
    </row>
    <row r="316" spans="23:23" x14ac:dyDescent="0.25">
      <c r="W316" s="84"/>
    </row>
    <row r="317" spans="23:23" x14ac:dyDescent="0.25">
      <c r="W317" s="84"/>
    </row>
    <row r="318" spans="23:23" x14ac:dyDescent="0.25">
      <c r="W318" s="84"/>
    </row>
    <row r="319" spans="23:23" x14ac:dyDescent="0.25">
      <c r="W319" s="84"/>
    </row>
    <row r="320" spans="23:23" x14ac:dyDescent="0.25">
      <c r="W320" s="84"/>
    </row>
    <row r="321" spans="23:23" x14ac:dyDescent="0.25">
      <c r="W321" s="84"/>
    </row>
    <row r="322" spans="23:23" x14ac:dyDescent="0.25">
      <c r="W322" s="84"/>
    </row>
    <row r="323" spans="23:23" x14ac:dyDescent="0.25">
      <c r="W323" s="84"/>
    </row>
    <row r="324" spans="23:23" x14ac:dyDescent="0.25">
      <c r="W324" s="84"/>
    </row>
    <row r="325" spans="23:23" x14ac:dyDescent="0.25">
      <c r="W325" s="84"/>
    </row>
    <row r="326" spans="23:23" x14ac:dyDescent="0.25">
      <c r="W326" s="84"/>
    </row>
    <row r="327" spans="23:23" x14ac:dyDescent="0.25">
      <c r="W327" s="84"/>
    </row>
    <row r="328" spans="23:23" x14ac:dyDescent="0.25">
      <c r="W328" s="84"/>
    </row>
    <row r="329" spans="23:23" x14ac:dyDescent="0.25">
      <c r="W329" s="84"/>
    </row>
    <row r="330" spans="23:23" x14ac:dyDescent="0.25">
      <c r="W330" s="84"/>
    </row>
    <row r="331" spans="23:23" x14ac:dyDescent="0.25">
      <c r="W331" s="84"/>
    </row>
    <row r="332" spans="23:23" x14ac:dyDescent="0.25">
      <c r="W332" s="84"/>
    </row>
    <row r="333" spans="23:23" x14ac:dyDescent="0.25">
      <c r="W333" s="84"/>
    </row>
    <row r="334" spans="23:23" x14ac:dyDescent="0.25">
      <c r="W334" s="84"/>
    </row>
    <row r="335" spans="23:23" x14ac:dyDescent="0.25">
      <c r="W335" s="84"/>
    </row>
    <row r="336" spans="23:23" x14ac:dyDescent="0.25">
      <c r="W336" s="84"/>
    </row>
    <row r="337" spans="23:23" x14ac:dyDescent="0.25">
      <c r="W337" s="84"/>
    </row>
    <row r="338" spans="23:23" x14ac:dyDescent="0.25">
      <c r="W338" s="84"/>
    </row>
    <row r="339" spans="23:23" x14ac:dyDescent="0.25">
      <c r="W339" s="84"/>
    </row>
    <row r="340" spans="23:23" x14ac:dyDescent="0.25">
      <c r="W340" s="84"/>
    </row>
    <row r="341" spans="23:23" x14ac:dyDescent="0.25">
      <c r="W341" s="84"/>
    </row>
    <row r="342" spans="23:23" x14ac:dyDescent="0.25">
      <c r="W342" s="84"/>
    </row>
    <row r="343" spans="23:23" x14ac:dyDescent="0.25">
      <c r="W343" s="84"/>
    </row>
    <row r="344" spans="23:23" x14ac:dyDescent="0.25">
      <c r="W344" s="84"/>
    </row>
    <row r="345" spans="23:23" x14ac:dyDescent="0.25">
      <c r="W345" s="84"/>
    </row>
    <row r="346" spans="23:23" x14ac:dyDescent="0.25">
      <c r="W346" s="84"/>
    </row>
    <row r="347" spans="23:23" x14ac:dyDescent="0.25">
      <c r="W347" s="84"/>
    </row>
    <row r="348" spans="23:23" x14ac:dyDescent="0.25">
      <c r="W348" s="84"/>
    </row>
    <row r="349" spans="23:23" x14ac:dyDescent="0.25">
      <c r="W349" s="84"/>
    </row>
    <row r="350" spans="23:23" x14ac:dyDescent="0.25">
      <c r="W350" s="84"/>
    </row>
    <row r="351" spans="23:23" x14ac:dyDescent="0.25">
      <c r="W351" s="84"/>
    </row>
    <row r="352" spans="23:23" x14ac:dyDescent="0.25">
      <c r="W352" s="84"/>
    </row>
    <row r="353" spans="23:23" x14ac:dyDescent="0.25">
      <c r="W353" s="84"/>
    </row>
    <row r="354" spans="23:23" x14ac:dyDescent="0.25">
      <c r="W354" s="84"/>
    </row>
    <row r="355" spans="23:23" x14ac:dyDescent="0.25">
      <c r="W355" s="84"/>
    </row>
    <row r="356" spans="23:23" x14ac:dyDescent="0.25">
      <c r="W356" s="84"/>
    </row>
    <row r="357" spans="23:23" x14ac:dyDescent="0.25">
      <c r="W357" s="84"/>
    </row>
    <row r="358" spans="23:23" x14ac:dyDescent="0.25">
      <c r="W358" s="84"/>
    </row>
    <row r="359" spans="23:23" x14ac:dyDescent="0.25">
      <c r="W359" s="84"/>
    </row>
    <row r="360" spans="23:23" x14ac:dyDescent="0.25">
      <c r="W360" s="84"/>
    </row>
    <row r="361" spans="23:23" x14ac:dyDescent="0.25">
      <c r="W361" s="84"/>
    </row>
    <row r="362" spans="23:23" x14ac:dyDescent="0.25">
      <c r="W362" s="84"/>
    </row>
    <row r="363" spans="23:23" x14ac:dyDescent="0.25">
      <c r="W363" s="84"/>
    </row>
    <row r="364" spans="23:23" x14ac:dyDescent="0.25">
      <c r="W364" s="84"/>
    </row>
    <row r="365" spans="23:23" x14ac:dyDescent="0.25">
      <c r="W365" s="84"/>
    </row>
    <row r="366" spans="23:23" x14ac:dyDescent="0.25">
      <c r="W366" s="84"/>
    </row>
    <row r="367" spans="23:23" x14ac:dyDescent="0.25">
      <c r="W367" s="84"/>
    </row>
    <row r="368" spans="23:23" x14ac:dyDescent="0.25">
      <c r="W368" s="84"/>
    </row>
    <row r="369" spans="23:23" x14ac:dyDescent="0.25">
      <c r="W369" s="84"/>
    </row>
    <row r="370" spans="23:23" x14ac:dyDescent="0.25">
      <c r="W370" s="84"/>
    </row>
    <row r="371" spans="23:23" x14ac:dyDescent="0.25">
      <c r="W371" s="84"/>
    </row>
    <row r="372" spans="23:23" x14ac:dyDescent="0.25">
      <c r="W372" s="84"/>
    </row>
    <row r="373" spans="23:23" x14ac:dyDescent="0.25">
      <c r="W373" s="84"/>
    </row>
    <row r="374" spans="23:23" x14ac:dyDescent="0.25">
      <c r="W374" s="84"/>
    </row>
    <row r="375" spans="23:23" x14ac:dyDescent="0.25">
      <c r="W375" s="84"/>
    </row>
    <row r="376" spans="23:23" x14ac:dyDescent="0.25">
      <c r="W376" s="84"/>
    </row>
    <row r="377" spans="23:23" x14ac:dyDescent="0.25">
      <c r="W377" s="84"/>
    </row>
    <row r="378" spans="23:23" x14ac:dyDescent="0.25">
      <c r="W378" s="84"/>
    </row>
    <row r="379" spans="23:23" x14ac:dyDescent="0.25">
      <c r="W379" s="84"/>
    </row>
    <row r="380" spans="23:23" x14ac:dyDescent="0.25">
      <c r="W380" s="84"/>
    </row>
    <row r="381" spans="23:23" x14ac:dyDescent="0.25">
      <c r="W381" s="84"/>
    </row>
    <row r="382" spans="23:23" x14ac:dyDescent="0.25">
      <c r="W382" s="84"/>
    </row>
  </sheetData>
  <mergeCells count="4">
    <mergeCell ref="V1:W1"/>
    <mergeCell ref="C3:E3"/>
    <mergeCell ref="B1:E1"/>
    <mergeCell ref="B2:E2"/>
  </mergeCells>
  <conditionalFormatting sqref="W3:X4 D3">
    <cfRule type="cellIs" dxfId="2" priority="1" operator="equal">
      <formula>0</formula>
    </cfRule>
    <cfRule type="cellIs" priority="2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2" manualBreakCount="2">
    <brk id="49" min="1" max="26" man="1"/>
    <brk id="66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view="pageBreakPreview" zoomScale="60" workbookViewId="0">
      <selection activeCell="AE19" sqref="AE19"/>
    </sheetView>
  </sheetViews>
  <sheetFormatPr defaultRowHeight="15" x14ac:dyDescent="0.25"/>
  <cols>
    <col min="1" max="1" width="5.140625" style="1" bestFit="1" customWidth="1"/>
    <col min="2" max="2" width="27.85546875" style="1" customWidth="1"/>
    <col min="3" max="3" width="17.140625" style="1" hidden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hidden="1" customWidth="1"/>
    <col min="8" max="8" width="12.85546875" style="1" hidden="1" customWidth="1"/>
    <col min="9" max="9" width="13.140625" style="1" hidden="1" customWidth="1"/>
    <col min="10" max="10" width="14" style="1" hidden="1" customWidth="1"/>
    <col min="11" max="11" width="13" style="1" hidden="1" customWidth="1"/>
    <col min="12" max="12" width="9" style="1" hidden="1" customWidth="1"/>
    <col min="13" max="13" width="12" style="1" hidden="1" customWidth="1"/>
    <col min="14" max="14" width="11.42578125" style="1" hidden="1" customWidth="1"/>
    <col min="15" max="16" width="11.140625" style="1" hidden="1" customWidth="1"/>
    <col min="17" max="18" width="11.42578125" style="1" hidden="1" customWidth="1"/>
    <col min="19" max="20" width="13.140625" style="84" hidden="1" customWidth="1"/>
    <col min="21" max="21" width="13.140625" style="101" hidden="1" customWidth="1"/>
    <col min="22" max="22" width="14" style="1" hidden="1" customWidth="1"/>
    <col min="23" max="23" width="13.42578125" style="84" hidden="1" customWidth="1"/>
    <col min="24" max="24" width="14" style="84" customWidth="1"/>
    <col min="25" max="25" width="13.140625" style="1" customWidth="1"/>
    <col min="26" max="26" width="9.5703125" style="1" bestFit="1" customWidth="1"/>
    <col min="27" max="16384" width="9.140625" style="1"/>
  </cols>
  <sheetData>
    <row r="1" spans="1:26" ht="15.75" customHeight="1" x14ac:dyDescent="0.25">
      <c r="B1" s="154" t="s">
        <v>0</v>
      </c>
      <c r="C1" s="154"/>
      <c r="D1" s="154"/>
      <c r="E1" s="154"/>
      <c r="T1" s="152"/>
      <c r="U1" s="152"/>
      <c r="V1" s="80"/>
    </row>
    <row r="2" spans="1:26" ht="33" customHeight="1" x14ac:dyDescent="0.25">
      <c r="B2" s="155" t="s">
        <v>248</v>
      </c>
      <c r="C2" s="155"/>
      <c r="D2" s="155"/>
      <c r="E2" s="155"/>
      <c r="G2" s="5" t="s">
        <v>1</v>
      </c>
      <c r="H2" s="14" t="s">
        <v>214</v>
      </c>
      <c r="I2" s="14">
        <v>175</v>
      </c>
      <c r="T2" s="112"/>
      <c r="U2" s="112" t="s">
        <v>120</v>
      </c>
      <c r="V2" s="80"/>
    </row>
    <row r="3" spans="1:26" ht="16.5" thickBot="1" x14ac:dyDescent="0.3">
      <c r="B3" s="4"/>
      <c r="C3" s="153"/>
      <c r="D3" s="153"/>
      <c r="E3" s="153"/>
      <c r="T3" s="112"/>
      <c r="U3" s="112"/>
      <c r="V3" s="80"/>
    </row>
    <row r="4" spans="1:26" ht="42.75" x14ac:dyDescent="0.25">
      <c r="A4" s="6"/>
      <c r="B4" s="116" t="s">
        <v>2</v>
      </c>
      <c r="C4" s="11" t="s">
        <v>3</v>
      </c>
      <c r="D4" s="11" t="s">
        <v>4</v>
      </c>
      <c r="E4" s="117" t="s">
        <v>5</v>
      </c>
      <c r="F4" s="118" t="s">
        <v>110</v>
      </c>
      <c r="G4" s="119" t="s">
        <v>6</v>
      </c>
      <c r="H4" s="11" t="s">
        <v>7</v>
      </c>
      <c r="I4" s="11" t="s">
        <v>111</v>
      </c>
      <c r="J4" s="11" t="s">
        <v>137</v>
      </c>
      <c r="K4" s="11" t="s">
        <v>138</v>
      </c>
      <c r="L4" s="11" t="s">
        <v>107</v>
      </c>
      <c r="M4" s="11" t="s">
        <v>106</v>
      </c>
      <c r="N4" s="11" t="s">
        <v>135</v>
      </c>
      <c r="O4" s="11" t="s">
        <v>167</v>
      </c>
      <c r="P4" s="11" t="s">
        <v>104</v>
      </c>
      <c r="Q4" s="107" t="s">
        <v>222</v>
      </c>
      <c r="R4" s="120" t="s">
        <v>221</v>
      </c>
      <c r="S4" s="121" t="s">
        <v>207</v>
      </c>
      <c r="T4" s="122" t="s">
        <v>8</v>
      </c>
      <c r="U4" s="12" t="s">
        <v>213</v>
      </c>
      <c r="V4" s="12" t="s">
        <v>9</v>
      </c>
      <c r="W4" s="27" t="s">
        <v>10</v>
      </c>
      <c r="X4" s="27" t="s">
        <v>225</v>
      </c>
      <c r="Y4" s="115" t="s">
        <v>224</v>
      </c>
    </row>
    <row r="5" spans="1:26" s="109" customFormat="1" ht="27.75" customHeight="1" x14ac:dyDescent="0.25">
      <c r="A5" s="17">
        <v>1</v>
      </c>
      <c r="B5" s="13" t="s">
        <v>12</v>
      </c>
      <c r="C5" s="33" t="s">
        <v>13</v>
      </c>
      <c r="D5" s="29" t="s">
        <v>11</v>
      </c>
      <c r="E5" s="25" t="s">
        <v>14</v>
      </c>
      <c r="F5" s="50">
        <v>24200</v>
      </c>
      <c r="G5" s="50">
        <v>21054</v>
      </c>
      <c r="H5" s="123">
        <v>95</v>
      </c>
      <c r="I5" s="43">
        <f>G5/175*H5</f>
        <v>11429.314285714285</v>
      </c>
      <c r="J5" s="26"/>
      <c r="K5" s="49"/>
      <c r="L5" s="52"/>
      <c r="M5" s="50">
        <v>9512</v>
      </c>
      <c r="N5" s="49"/>
      <c r="O5" s="49"/>
      <c r="P5" s="49">
        <v>3000</v>
      </c>
      <c r="Q5" s="44"/>
      <c r="R5" s="3"/>
      <c r="S5" s="106">
        <f>I5-R5+P5+O5+N5+M5+L5+K5</f>
        <v>23941.314285714285</v>
      </c>
      <c r="T5" s="88">
        <v>18105.419999999998</v>
      </c>
      <c r="U5" s="35">
        <v>2684</v>
      </c>
      <c r="V5" s="50">
        <f>T5+U5</f>
        <v>20789.419999999998</v>
      </c>
      <c r="W5" s="93">
        <f>S5-V5</f>
        <v>3151.8942857142865</v>
      </c>
      <c r="X5" s="35"/>
      <c r="Y5" s="22"/>
      <c r="Z5" s="108"/>
    </row>
    <row r="6" spans="1:26" s="109" customFormat="1" ht="27.75" customHeight="1" x14ac:dyDescent="0.25">
      <c r="A6" s="17">
        <v>2</v>
      </c>
      <c r="B6" s="31" t="s">
        <v>133</v>
      </c>
      <c r="C6" s="64" t="s">
        <v>134</v>
      </c>
      <c r="D6" s="65" t="s">
        <v>11</v>
      </c>
      <c r="E6" s="30">
        <v>43759</v>
      </c>
      <c r="F6" s="66">
        <v>46000</v>
      </c>
      <c r="G6" s="67">
        <v>40020</v>
      </c>
      <c r="H6" s="123">
        <v>175</v>
      </c>
      <c r="I6" s="43">
        <f t="shared" ref="I6:I52" si="0">G6/175*H6</f>
        <v>40020</v>
      </c>
      <c r="J6" s="68"/>
      <c r="K6" s="49"/>
      <c r="L6" s="69"/>
      <c r="M6" s="70"/>
      <c r="N6" s="71"/>
      <c r="O6" s="71"/>
      <c r="P6" s="79">
        <v>10000</v>
      </c>
      <c r="Q6" s="45"/>
      <c r="R6" s="72"/>
      <c r="S6" s="106">
        <f t="shared" ref="S6:S52" si="1">I6-R6+P6+O6+N6+M6+L6+K6</f>
        <v>50020</v>
      </c>
      <c r="T6" s="88">
        <v>23000</v>
      </c>
      <c r="U6" s="35">
        <v>17020</v>
      </c>
      <c r="V6" s="50">
        <f t="shared" ref="V6:V55" si="2">T6+U6</f>
        <v>40020</v>
      </c>
      <c r="W6" s="93">
        <f t="shared" ref="W6:W53" si="3">S6-V6</f>
        <v>10000</v>
      </c>
      <c r="X6" s="35"/>
      <c r="Y6" s="22"/>
      <c r="Z6" s="108"/>
    </row>
    <row r="7" spans="1:26" s="109" customFormat="1" ht="25.5" customHeight="1" x14ac:dyDescent="0.25">
      <c r="A7" s="17">
        <v>5</v>
      </c>
      <c r="B7" s="31" t="s">
        <v>20</v>
      </c>
      <c r="C7" s="33" t="s">
        <v>21</v>
      </c>
      <c r="D7" s="29" t="s">
        <v>11</v>
      </c>
      <c r="E7" s="25" t="s">
        <v>15</v>
      </c>
      <c r="F7" s="50">
        <v>35000</v>
      </c>
      <c r="G7" s="50">
        <v>30450</v>
      </c>
      <c r="H7" s="123">
        <v>95</v>
      </c>
      <c r="I7" s="43">
        <f t="shared" si="0"/>
        <v>16530</v>
      </c>
      <c r="J7" s="26">
        <v>11</v>
      </c>
      <c r="K7" s="49">
        <f>G7/175*J7</f>
        <v>1914</v>
      </c>
      <c r="L7" s="52"/>
      <c r="M7" s="50">
        <v>15827</v>
      </c>
      <c r="N7" s="49"/>
      <c r="O7" s="49"/>
      <c r="P7" s="49"/>
      <c r="Q7" s="45"/>
      <c r="R7" s="3"/>
      <c r="S7" s="106">
        <f t="shared" si="1"/>
        <v>34271</v>
      </c>
      <c r="T7" s="88">
        <v>12916.3</v>
      </c>
      <c r="U7" s="35">
        <v>16608.91</v>
      </c>
      <c r="V7" s="50">
        <f t="shared" si="2"/>
        <v>29525.21</v>
      </c>
      <c r="W7" s="93">
        <f t="shared" si="3"/>
        <v>4745.7900000000009</v>
      </c>
      <c r="X7" s="35"/>
      <c r="Y7" s="22"/>
      <c r="Z7" s="108"/>
    </row>
    <row r="8" spans="1:26" s="109" customFormat="1" ht="43.5" customHeight="1" x14ac:dyDescent="0.25">
      <c r="A8" s="17">
        <v>6</v>
      </c>
      <c r="B8" s="31" t="s">
        <v>22</v>
      </c>
      <c r="C8" s="33" t="s">
        <v>21</v>
      </c>
      <c r="D8" s="29" t="s">
        <v>11</v>
      </c>
      <c r="E8" s="30">
        <v>43426</v>
      </c>
      <c r="F8" s="50">
        <v>35000</v>
      </c>
      <c r="G8" s="50">
        <v>30814</v>
      </c>
      <c r="H8" s="123">
        <v>151</v>
      </c>
      <c r="I8" s="43">
        <f t="shared" si="0"/>
        <v>26588.080000000002</v>
      </c>
      <c r="J8" s="26">
        <v>4</v>
      </c>
      <c r="K8" s="49">
        <f t="shared" ref="K8:K58" si="4">G8/175*J8</f>
        <v>704.32</v>
      </c>
      <c r="L8" s="52"/>
      <c r="M8" s="50"/>
      <c r="N8" s="49"/>
      <c r="O8" s="49"/>
      <c r="P8" s="49"/>
      <c r="Q8" s="45"/>
      <c r="R8" s="3"/>
      <c r="S8" s="106">
        <f t="shared" si="1"/>
        <v>27292.400000000001</v>
      </c>
      <c r="T8" s="88">
        <v>12730</v>
      </c>
      <c r="U8" s="35">
        <v>13932.27</v>
      </c>
      <c r="V8" s="50">
        <f t="shared" si="2"/>
        <v>26662.27</v>
      </c>
      <c r="W8" s="93">
        <f t="shared" si="3"/>
        <v>630.13000000000102</v>
      </c>
      <c r="X8" s="35"/>
      <c r="Y8" s="22"/>
      <c r="Z8" s="108"/>
    </row>
    <row r="9" spans="1:26" s="109" customFormat="1" ht="33.75" customHeight="1" x14ac:dyDescent="0.25">
      <c r="A9" s="17">
        <v>8</v>
      </c>
      <c r="B9" s="13" t="s">
        <v>136</v>
      </c>
      <c r="C9" s="33" t="s">
        <v>168</v>
      </c>
      <c r="D9" s="29" t="s">
        <v>26</v>
      </c>
      <c r="E9" s="30">
        <v>43739</v>
      </c>
      <c r="F9" s="50">
        <v>34500</v>
      </c>
      <c r="G9" s="50">
        <v>30015</v>
      </c>
      <c r="H9" s="123">
        <v>175</v>
      </c>
      <c r="I9" s="43">
        <f t="shared" si="0"/>
        <v>30015</v>
      </c>
      <c r="J9" s="26">
        <v>21</v>
      </c>
      <c r="K9" s="49">
        <f t="shared" si="4"/>
        <v>3601.7999999999997</v>
      </c>
      <c r="L9" s="52"/>
      <c r="M9" s="50"/>
      <c r="N9" s="49"/>
      <c r="O9" s="49"/>
      <c r="P9" s="49"/>
      <c r="Q9" s="45">
        <v>400</v>
      </c>
      <c r="R9" s="3"/>
      <c r="S9" s="106">
        <f>I9-R9+P9+O9+N9+M9+L9+K9-Q9</f>
        <v>33216.800000000003</v>
      </c>
      <c r="T9" s="88">
        <v>17250</v>
      </c>
      <c r="U9" s="35">
        <v>12365</v>
      </c>
      <c r="V9" s="50">
        <f t="shared" si="2"/>
        <v>29615</v>
      </c>
      <c r="W9" s="93">
        <f t="shared" si="3"/>
        <v>3601.8000000000029</v>
      </c>
      <c r="X9" s="35"/>
      <c r="Y9" s="22"/>
      <c r="Z9" s="108"/>
    </row>
    <row r="10" spans="1:26" s="109" customFormat="1" ht="25.5" customHeight="1" x14ac:dyDescent="0.25">
      <c r="A10" s="17">
        <v>9</v>
      </c>
      <c r="B10" s="13" t="s">
        <v>118</v>
      </c>
      <c r="C10" s="33" t="s">
        <v>31</v>
      </c>
      <c r="D10" s="29" t="s">
        <v>26</v>
      </c>
      <c r="E10" s="30">
        <v>43647</v>
      </c>
      <c r="F10" s="50">
        <v>34500</v>
      </c>
      <c r="G10" s="50">
        <v>30015</v>
      </c>
      <c r="H10" s="123">
        <v>175</v>
      </c>
      <c r="I10" s="43">
        <f t="shared" si="0"/>
        <v>30015</v>
      </c>
      <c r="J10" s="26">
        <v>51</v>
      </c>
      <c r="K10" s="49">
        <f t="shared" si="4"/>
        <v>8747.2285714285717</v>
      </c>
      <c r="L10" s="52"/>
      <c r="M10" s="50"/>
      <c r="N10" s="49"/>
      <c r="O10" s="49"/>
      <c r="P10" s="49"/>
      <c r="Q10" s="45"/>
      <c r="R10" s="3"/>
      <c r="S10" s="106">
        <f t="shared" si="1"/>
        <v>38762.228571428568</v>
      </c>
      <c r="T10" s="88">
        <v>17250</v>
      </c>
      <c r="U10" s="35">
        <v>13129</v>
      </c>
      <c r="V10" s="50">
        <f t="shared" si="2"/>
        <v>30379</v>
      </c>
      <c r="W10" s="93">
        <f t="shared" si="3"/>
        <v>8383.2285714285681</v>
      </c>
      <c r="X10" s="35"/>
      <c r="Y10" s="22"/>
      <c r="Z10" s="108"/>
    </row>
    <row r="11" spans="1:26" s="109" customFormat="1" ht="32.25" customHeight="1" x14ac:dyDescent="0.25">
      <c r="A11" s="17">
        <v>10</v>
      </c>
      <c r="B11" s="51" t="s">
        <v>25</v>
      </c>
      <c r="C11" s="33" t="s">
        <v>144</v>
      </c>
      <c r="D11" s="29" t="s">
        <v>26</v>
      </c>
      <c r="E11" s="30">
        <v>43775</v>
      </c>
      <c r="F11" s="50">
        <v>34500</v>
      </c>
      <c r="G11" s="50">
        <v>30015</v>
      </c>
      <c r="H11" s="123">
        <v>104</v>
      </c>
      <c r="I11" s="43">
        <f t="shared" si="0"/>
        <v>17837.485714285714</v>
      </c>
      <c r="J11" s="26">
        <v>11</v>
      </c>
      <c r="K11" s="49">
        <f t="shared" si="4"/>
        <v>1886.6571428571428</v>
      </c>
      <c r="L11" s="52"/>
      <c r="M11" s="50">
        <v>13729</v>
      </c>
      <c r="N11" s="49"/>
      <c r="O11" s="49"/>
      <c r="P11" s="49"/>
      <c r="Q11" s="45"/>
      <c r="R11" s="3"/>
      <c r="S11" s="106">
        <f t="shared" si="1"/>
        <v>33453.142857142855</v>
      </c>
      <c r="T11" s="88">
        <v>28516.84</v>
      </c>
      <c r="U11" s="35">
        <v>486.36</v>
      </c>
      <c r="V11" s="50">
        <f t="shared" si="2"/>
        <v>29003.200000000001</v>
      </c>
      <c r="W11" s="93">
        <f t="shared" si="3"/>
        <v>4449.9428571428543</v>
      </c>
      <c r="X11" s="35"/>
      <c r="Y11" s="22"/>
      <c r="Z11" s="108"/>
    </row>
    <row r="12" spans="1:26" s="109" customFormat="1" ht="25.5" customHeight="1" x14ac:dyDescent="0.25">
      <c r="A12" s="17">
        <v>11</v>
      </c>
      <c r="B12" s="31" t="s">
        <v>28</v>
      </c>
      <c r="C12" s="33" t="s">
        <v>29</v>
      </c>
      <c r="D12" s="29" t="s">
        <v>26</v>
      </c>
      <c r="E12" s="25" t="s">
        <v>14</v>
      </c>
      <c r="F12" s="50">
        <v>34500</v>
      </c>
      <c r="G12" s="50">
        <v>30015</v>
      </c>
      <c r="H12" s="123">
        <v>104</v>
      </c>
      <c r="I12" s="43">
        <f t="shared" si="0"/>
        <v>17837.485714285714</v>
      </c>
      <c r="J12" s="26">
        <v>7</v>
      </c>
      <c r="K12" s="49">
        <f t="shared" si="4"/>
        <v>1200.5999999999999</v>
      </c>
      <c r="L12" s="52"/>
      <c r="M12" s="50">
        <v>16713</v>
      </c>
      <c r="N12" s="49"/>
      <c r="O12" s="49"/>
      <c r="P12" s="49"/>
      <c r="Q12" s="45"/>
      <c r="R12" s="3"/>
      <c r="S12" s="106">
        <f t="shared" si="1"/>
        <v>35751.085714285713</v>
      </c>
      <c r="T12" s="88">
        <v>29378.78</v>
      </c>
      <c r="U12" s="35">
        <v>485.36</v>
      </c>
      <c r="V12" s="50">
        <f t="shared" si="2"/>
        <v>29864.14</v>
      </c>
      <c r="W12" s="93">
        <f t="shared" si="3"/>
        <v>5886.9457142857136</v>
      </c>
      <c r="X12" s="35"/>
      <c r="Y12" s="22"/>
      <c r="Z12" s="108"/>
    </row>
    <row r="13" spans="1:26" s="109" customFormat="1" ht="25.5" customHeight="1" x14ac:dyDescent="0.25">
      <c r="A13" s="17">
        <v>12</v>
      </c>
      <c r="B13" s="31" t="s">
        <v>185</v>
      </c>
      <c r="C13" s="33" t="s">
        <v>184</v>
      </c>
      <c r="D13" s="29" t="s">
        <v>26</v>
      </c>
      <c r="E13" s="30">
        <v>43655</v>
      </c>
      <c r="F13" s="50">
        <v>24000</v>
      </c>
      <c r="G13" s="50">
        <v>20880</v>
      </c>
      <c r="H13" s="123">
        <v>95</v>
      </c>
      <c r="I13" s="43">
        <f t="shared" si="0"/>
        <v>11334.857142857143</v>
      </c>
      <c r="J13" s="26">
        <v>35</v>
      </c>
      <c r="K13" s="49">
        <f t="shared" si="4"/>
        <v>4176</v>
      </c>
      <c r="L13" s="52"/>
      <c r="M13" s="50">
        <v>18323</v>
      </c>
      <c r="N13" s="49"/>
      <c r="O13" s="49"/>
      <c r="P13" s="49"/>
      <c r="Q13" s="45"/>
      <c r="R13" s="3"/>
      <c r="S13" s="106">
        <f t="shared" si="1"/>
        <v>33833.857142857145</v>
      </c>
      <c r="T13" s="88">
        <v>17233.419999999998</v>
      </c>
      <c r="U13" s="35">
        <v>5938.91</v>
      </c>
      <c r="V13" s="50">
        <f t="shared" si="2"/>
        <v>23172.329999999998</v>
      </c>
      <c r="W13" s="93">
        <f t="shared" si="3"/>
        <v>10661.527142857147</v>
      </c>
      <c r="X13" s="35"/>
      <c r="Y13" s="22"/>
      <c r="Z13" s="108"/>
    </row>
    <row r="14" spans="1:26" s="109" customFormat="1" ht="30.75" customHeight="1" x14ac:dyDescent="0.25">
      <c r="A14" s="17">
        <v>13</v>
      </c>
      <c r="B14" s="31" t="s">
        <v>146</v>
      </c>
      <c r="C14" s="33" t="s">
        <v>147</v>
      </c>
      <c r="D14" s="29" t="s">
        <v>26</v>
      </c>
      <c r="E14" s="30">
        <v>43788</v>
      </c>
      <c r="F14" s="50">
        <v>29000</v>
      </c>
      <c r="G14" s="50">
        <v>25230</v>
      </c>
      <c r="H14" s="123">
        <v>175</v>
      </c>
      <c r="I14" s="43">
        <f t="shared" si="0"/>
        <v>25230</v>
      </c>
      <c r="J14" s="26">
        <v>5</v>
      </c>
      <c r="K14" s="49">
        <f t="shared" si="4"/>
        <v>720.85714285714289</v>
      </c>
      <c r="L14" s="52"/>
      <c r="M14" s="50"/>
      <c r="N14" s="50"/>
      <c r="O14" s="50"/>
      <c r="P14" s="50"/>
      <c r="Q14" s="45"/>
      <c r="R14" s="3"/>
      <c r="S14" s="106">
        <f t="shared" si="1"/>
        <v>25950.857142857141</v>
      </c>
      <c r="T14" s="88">
        <v>14500</v>
      </c>
      <c r="U14" s="35">
        <v>10730</v>
      </c>
      <c r="V14" s="50">
        <f t="shared" si="2"/>
        <v>25230</v>
      </c>
      <c r="W14" s="93">
        <f t="shared" si="3"/>
        <v>720.8571428571413</v>
      </c>
      <c r="X14" s="35"/>
      <c r="Y14" s="22"/>
      <c r="Z14" s="108"/>
    </row>
    <row r="15" spans="1:26" s="109" customFormat="1" ht="32.25" customHeight="1" x14ac:dyDescent="0.25">
      <c r="A15" s="17">
        <v>14</v>
      </c>
      <c r="B15" s="31" t="s">
        <v>30</v>
      </c>
      <c r="C15" s="33" t="s">
        <v>31</v>
      </c>
      <c r="D15" s="29" t="s">
        <v>26</v>
      </c>
      <c r="E15" s="30">
        <v>43334</v>
      </c>
      <c r="F15" s="50">
        <v>34500</v>
      </c>
      <c r="G15" s="50">
        <v>30015</v>
      </c>
      <c r="H15" s="123">
        <v>175</v>
      </c>
      <c r="I15" s="43">
        <f t="shared" si="0"/>
        <v>30015</v>
      </c>
      <c r="J15" s="26">
        <v>28</v>
      </c>
      <c r="K15" s="49">
        <f t="shared" si="4"/>
        <v>4802.3999999999996</v>
      </c>
      <c r="L15" s="52"/>
      <c r="M15" s="50"/>
      <c r="N15" s="49"/>
      <c r="O15" s="49"/>
      <c r="P15" s="49"/>
      <c r="Q15" s="3"/>
      <c r="R15" s="3"/>
      <c r="S15" s="106">
        <f t="shared" si="1"/>
        <v>34817.4</v>
      </c>
      <c r="T15" s="88">
        <v>17250</v>
      </c>
      <c r="U15" s="35">
        <v>12765</v>
      </c>
      <c r="V15" s="50">
        <f t="shared" si="2"/>
        <v>30015</v>
      </c>
      <c r="W15" s="93">
        <f t="shared" si="3"/>
        <v>4802.4000000000015</v>
      </c>
      <c r="X15" s="35"/>
      <c r="Y15" s="22"/>
      <c r="Z15" s="108"/>
    </row>
    <row r="16" spans="1:26" s="109" customFormat="1" ht="39.75" customHeight="1" x14ac:dyDescent="0.25">
      <c r="A16" s="17">
        <v>15</v>
      </c>
      <c r="B16" s="31" t="s">
        <v>32</v>
      </c>
      <c r="C16" s="33" t="s">
        <v>27</v>
      </c>
      <c r="D16" s="29" t="s">
        <v>26</v>
      </c>
      <c r="E16" s="25" t="s">
        <v>14</v>
      </c>
      <c r="F16" s="50">
        <v>24000</v>
      </c>
      <c r="G16" s="50">
        <v>20880</v>
      </c>
      <c r="H16" s="123">
        <v>135</v>
      </c>
      <c r="I16" s="43">
        <f t="shared" si="0"/>
        <v>16107.428571428572</v>
      </c>
      <c r="J16" s="26">
        <v>37</v>
      </c>
      <c r="K16" s="49">
        <f>G16/175*J16</f>
        <v>4414.6285714285714</v>
      </c>
      <c r="L16" s="52"/>
      <c r="M16" s="50"/>
      <c r="N16" s="50"/>
      <c r="O16" s="50"/>
      <c r="P16" s="50"/>
      <c r="Q16" s="45"/>
      <c r="R16" s="3"/>
      <c r="S16" s="106">
        <f t="shared" si="1"/>
        <v>20522.057142857142</v>
      </c>
      <c r="T16" s="88">
        <v>6550</v>
      </c>
      <c r="U16" s="35">
        <v>9584.4500000000007</v>
      </c>
      <c r="V16" s="50">
        <f t="shared" si="2"/>
        <v>16134.45</v>
      </c>
      <c r="W16" s="93">
        <f t="shared" si="3"/>
        <v>4387.6071428571413</v>
      </c>
      <c r="X16" s="35"/>
      <c r="Y16" s="22"/>
      <c r="Z16" s="108"/>
    </row>
    <row r="17" spans="1:26" s="109" customFormat="1" ht="39.75" customHeight="1" x14ac:dyDescent="0.25">
      <c r="A17" s="17">
        <v>16</v>
      </c>
      <c r="B17" s="31" t="s">
        <v>194</v>
      </c>
      <c r="C17" s="33" t="s">
        <v>27</v>
      </c>
      <c r="D17" s="29" t="s">
        <v>26</v>
      </c>
      <c r="E17" s="30">
        <v>43857</v>
      </c>
      <c r="F17" s="50">
        <v>24000</v>
      </c>
      <c r="G17" s="50">
        <v>20880</v>
      </c>
      <c r="H17" s="123">
        <v>175</v>
      </c>
      <c r="I17" s="43">
        <f t="shared" si="0"/>
        <v>20880</v>
      </c>
      <c r="J17" s="26">
        <v>61</v>
      </c>
      <c r="K17" s="49">
        <f t="shared" si="4"/>
        <v>7278.1714285714288</v>
      </c>
      <c r="L17" s="52"/>
      <c r="M17" s="50"/>
      <c r="N17" s="50"/>
      <c r="O17" s="50"/>
      <c r="P17" s="50"/>
      <c r="Q17" s="3"/>
      <c r="R17" s="3"/>
      <c r="S17" s="106">
        <f t="shared" si="1"/>
        <v>28158.17142857143</v>
      </c>
      <c r="T17" s="88">
        <v>12000</v>
      </c>
      <c r="U17" s="35">
        <v>8880</v>
      </c>
      <c r="V17" s="50">
        <f t="shared" si="2"/>
        <v>20880</v>
      </c>
      <c r="W17" s="93">
        <f t="shared" si="3"/>
        <v>7278.1714285714297</v>
      </c>
      <c r="X17" s="35"/>
      <c r="Y17" s="22"/>
      <c r="Z17" s="108"/>
    </row>
    <row r="18" spans="1:26" s="109" customFormat="1" ht="39.75" customHeight="1" x14ac:dyDescent="0.25">
      <c r="A18" s="17">
        <v>17</v>
      </c>
      <c r="B18" s="31" t="s">
        <v>220</v>
      </c>
      <c r="C18" s="33" t="s">
        <v>27</v>
      </c>
      <c r="D18" s="29"/>
      <c r="E18" s="30"/>
      <c r="F18" s="50"/>
      <c r="G18" s="50">
        <v>20880</v>
      </c>
      <c r="H18" s="123">
        <v>135</v>
      </c>
      <c r="I18" s="43">
        <v>16134.45</v>
      </c>
      <c r="J18" s="26">
        <v>39</v>
      </c>
      <c r="K18" s="49">
        <f>G18/175*J18</f>
        <v>4653.2571428571428</v>
      </c>
      <c r="L18" s="52"/>
      <c r="M18" s="50"/>
      <c r="N18" s="50"/>
      <c r="O18" s="50"/>
      <c r="P18" s="50">
        <v>1000</v>
      </c>
      <c r="Q18" s="3"/>
      <c r="R18" s="3"/>
      <c r="S18" s="106">
        <f t="shared" si="1"/>
        <v>21787.707142857143</v>
      </c>
      <c r="T18" s="88">
        <v>6550</v>
      </c>
      <c r="U18" s="35">
        <v>9584.4500000000007</v>
      </c>
      <c r="V18" s="50">
        <f t="shared" si="2"/>
        <v>16134.45</v>
      </c>
      <c r="W18" s="93">
        <f t="shared" si="3"/>
        <v>5653.2571428571428</v>
      </c>
      <c r="X18" s="35"/>
      <c r="Y18" s="22"/>
      <c r="Z18" s="108"/>
    </row>
    <row r="19" spans="1:26" s="109" customFormat="1" ht="56.25" customHeight="1" x14ac:dyDescent="0.25">
      <c r="A19" s="17">
        <v>18</v>
      </c>
      <c r="B19" s="31" t="s">
        <v>178</v>
      </c>
      <c r="C19" s="33" t="s">
        <v>179</v>
      </c>
      <c r="D19" s="29" t="s">
        <v>26</v>
      </c>
      <c r="E19" s="30">
        <v>43801</v>
      </c>
      <c r="F19" s="50">
        <v>29000</v>
      </c>
      <c r="G19" s="50">
        <v>25230</v>
      </c>
      <c r="H19" s="123">
        <v>175</v>
      </c>
      <c r="I19" s="43">
        <f t="shared" si="0"/>
        <v>25230</v>
      </c>
      <c r="J19" s="26">
        <v>30</v>
      </c>
      <c r="K19" s="49">
        <f t="shared" si="4"/>
        <v>4325.1428571428569</v>
      </c>
      <c r="L19" s="52"/>
      <c r="M19" s="50"/>
      <c r="N19" s="50"/>
      <c r="O19" s="50"/>
      <c r="P19" s="50">
        <v>2000</v>
      </c>
      <c r="Q19" s="3">
        <v>3000</v>
      </c>
      <c r="R19" s="3"/>
      <c r="S19" s="106">
        <f>I19-R19+P19+O19+N19+M19+L19+K19-Q19</f>
        <v>28555.142857142855</v>
      </c>
      <c r="T19" s="88">
        <v>14500</v>
      </c>
      <c r="U19" s="35">
        <v>11094</v>
      </c>
      <c r="V19" s="50">
        <f t="shared" si="2"/>
        <v>25594</v>
      </c>
      <c r="W19" s="93">
        <f t="shared" si="3"/>
        <v>2961.1428571428551</v>
      </c>
      <c r="X19" s="35"/>
      <c r="Y19" s="22"/>
      <c r="Z19" s="108"/>
    </row>
    <row r="20" spans="1:26" s="109" customFormat="1" ht="56.25" customHeight="1" x14ac:dyDescent="0.25">
      <c r="A20" s="17">
        <v>19</v>
      </c>
      <c r="B20" s="31" t="s">
        <v>215</v>
      </c>
      <c r="C20" s="33" t="s">
        <v>29</v>
      </c>
      <c r="D20" s="29"/>
      <c r="E20" s="30"/>
      <c r="F20" s="50"/>
      <c r="G20" s="50">
        <v>30015</v>
      </c>
      <c r="H20" s="123">
        <v>47</v>
      </c>
      <c r="I20" s="43">
        <f>G20/175*H20+124.83</f>
        <v>8186.0014285714278</v>
      </c>
      <c r="J20" s="26">
        <v>27</v>
      </c>
      <c r="K20" s="49">
        <f t="shared" si="4"/>
        <v>4630.8857142857141</v>
      </c>
      <c r="L20" s="52"/>
      <c r="M20" s="50"/>
      <c r="N20" s="50">
        <v>3418</v>
      </c>
      <c r="O20" s="50"/>
      <c r="P20" s="50"/>
      <c r="Q20" s="3"/>
      <c r="R20" s="3"/>
      <c r="S20" s="106">
        <f>I20-R20+P20+O20+N20+M20+L20+K20</f>
        <v>16234.887142857142</v>
      </c>
      <c r="T20" s="88"/>
      <c r="U20" s="35">
        <v>11604</v>
      </c>
      <c r="V20" s="50">
        <f t="shared" si="2"/>
        <v>11604</v>
      </c>
      <c r="W20" s="93">
        <f>S20-V20</f>
        <v>4630.887142857142</v>
      </c>
      <c r="X20" s="35"/>
      <c r="Y20" s="22"/>
      <c r="Z20" s="108"/>
    </row>
    <row r="21" spans="1:26" s="109" customFormat="1" ht="24.75" customHeight="1" x14ac:dyDescent="0.25">
      <c r="A21" s="17">
        <v>20</v>
      </c>
      <c r="B21" s="31" t="s">
        <v>148</v>
      </c>
      <c r="C21" s="33" t="s">
        <v>29</v>
      </c>
      <c r="D21" s="29" t="s">
        <v>26</v>
      </c>
      <c r="E21" s="30" t="s">
        <v>149</v>
      </c>
      <c r="F21" s="49">
        <v>34500</v>
      </c>
      <c r="G21" s="50">
        <v>30015</v>
      </c>
      <c r="H21" s="123">
        <v>175</v>
      </c>
      <c r="I21" s="43">
        <f t="shared" si="0"/>
        <v>30015</v>
      </c>
      <c r="J21" s="26">
        <v>39</v>
      </c>
      <c r="K21" s="49">
        <f t="shared" si="4"/>
        <v>6689.0571428571429</v>
      </c>
      <c r="L21" s="52"/>
      <c r="M21" s="50"/>
      <c r="N21" s="50"/>
      <c r="O21" s="50"/>
      <c r="P21" s="50"/>
      <c r="Q21" s="3"/>
      <c r="R21" s="3"/>
      <c r="S21" s="106">
        <f t="shared" si="1"/>
        <v>36704.057142857142</v>
      </c>
      <c r="T21" s="88">
        <v>17250</v>
      </c>
      <c r="U21" s="35">
        <v>13129</v>
      </c>
      <c r="V21" s="50">
        <f t="shared" si="2"/>
        <v>30379</v>
      </c>
      <c r="W21" s="93">
        <f t="shared" si="3"/>
        <v>6325.057142857142</v>
      </c>
      <c r="X21" s="35"/>
      <c r="Y21" s="22"/>
      <c r="Z21" s="108"/>
    </row>
    <row r="22" spans="1:26" s="109" customFormat="1" ht="33.75" customHeight="1" x14ac:dyDescent="0.25">
      <c r="A22" s="17">
        <v>22</v>
      </c>
      <c r="B22" s="31" t="s">
        <v>188</v>
      </c>
      <c r="C22" s="33" t="s">
        <v>27</v>
      </c>
      <c r="D22" s="29" t="s">
        <v>26</v>
      </c>
      <c r="E22" s="30">
        <v>43850</v>
      </c>
      <c r="F22" s="50">
        <v>24000</v>
      </c>
      <c r="G22" s="50">
        <v>20880</v>
      </c>
      <c r="H22" s="123">
        <v>112</v>
      </c>
      <c r="I22" s="43">
        <v>13650.73</v>
      </c>
      <c r="J22" s="26">
        <v>1</v>
      </c>
      <c r="K22" s="49">
        <f t="shared" si="4"/>
        <v>119.31428571428572</v>
      </c>
      <c r="L22" s="52"/>
      <c r="M22" s="50"/>
      <c r="N22" s="50"/>
      <c r="O22" s="50"/>
      <c r="P22" s="50"/>
      <c r="Q22" s="3"/>
      <c r="R22" s="3"/>
      <c r="S22" s="106">
        <f t="shared" si="1"/>
        <v>13770.044285714286</v>
      </c>
      <c r="T22" s="88">
        <v>12000</v>
      </c>
      <c r="U22" s="35">
        <v>1650.73</v>
      </c>
      <c r="V22" s="50">
        <f t="shared" si="2"/>
        <v>13650.73</v>
      </c>
      <c r="W22" s="93">
        <f t="shared" si="3"/>
        <v>119.3142857142866</v>
      </c>
      <c r="X22" s="35"/>
      <c r="Y22" s="22"/>
      <c r="Z22" s="108"/>
    </row>
    <row r="23" spans="1:26" s="109" customFormat="1" ht="25.5" customHeight="1" x14ac:dyDescent="0.25">
      <c r="A23" s="17">
        <v>23</v>
      </c>
      <c r="B23" s="31" t="s">
        <v>35</v>
      </c>
      <c r="C23" s="33" t="s">
        <v>36</v>
      </c>
      <c r="D23" s="29" t="s">
        <v>26</v>
      </c>
      <c r="E23" s="25" t="s">
        <v>14</v>
      </c>
      <c r="F23" s="50">
        <v>38000</v>
      </c>
      <c r="G23" s="50">
        <v>33060</v>
      </c>
      <c r="H23" s="123">
        <v>175</v>
      </c>
      <c r="I23" s="43">
        <f t="shared" si="0"/>
        <v>33060</v>
      </c>
      <c r="J23" s="26">
        <v>15</v>
      </c>
      <c r="K23" s="49">
        <f t="shared" si="4"/>
        <v>2833.7142857142858</v>
      </c>
      <c r="L23" s="52"/>
      <c r="M23" s="50">
        <v>16457</v>
      </c>
      <c r="N23" s="50"/>
      <c r="O23" s="50"/>
      <c r="P23" s="50"/>
      <c r="Q23" s="3"/>
      <c r="R23" s="3"/>
      <c r="S23" s="106">
        <f t="shared" si="1"/>
        <v>52350.714285714283</v>
      </c>
      <c r="T23" s="88">
        <v>19000</v>
      </c>
      <c r="U23" s="35">
        <v>27169.360000000001</v>
      </c>
      <c r="V23" s="50">
        <f t="shared" si="2"/>
        <v>46169.36</v>
      </c>
      <c r="W23" s="93">
        <f t="shared" si="3"/>
        <v>6181.354285714282</v>
      </c>
      <c r="X23" s="35"/>
      <c r="Y23" s="22"/>
      <c r="Z23" s="108"/>
    </row>
    <row r="24" spans="1:26" s="109" customFormat="1" ht="25.5" customHeight="1" x14ac:dyDescent="0.25">
      <c r="A24" s="17">
        <v>24</v>
      </c>
      <c r="B24" s="31" t="s">
        <v>37</v>
      </c>
      <c r="C24" s="33" t="s">
        <v>34</v>
      </c>
      <c r="D24" s="29" t="s">
        <v>26</v>
      </c>
      <c r="E24" s="30">
        <v>43313</v>
      </c>
      <c r="F24" s="50">
        <v>13000</v>
      </c>
      <c r="G24" s="50">
        <v>11310</v>
      </c>
      <c r="H24" s="123">
        <v>4</v>
      </c>
      <c r="I24" s="43">
        <v>4524</v>
      </c>
      <c r="J24" s="26"/>
      <c r="K24" s="49">
        <f t="shared" si="4"/>
        <v>0</v>
      </c>
      <c r="L24" s="52"/>
      <c r="M24" s="50">
        <v>7414</v>
      </c>
      <c r="N24" s="50"/>
      <c r="O24" s="50"/>
      <c r="P24" s="50"/>
      <c r="Q24" s="3"/>
      <c r="R24" s="3"/>
      <c r="S24" s="106">
        <f t="shared" si="1"/>
        <v>11938</v>
      </c>
      <c r="T24" s="88">
        <v>10882.52</v>
      </c>
      <c r="U24" s="35">
        <v>848.91</v>
      </c>
      <c r="V24" s="50">
        <f t="shared" si="2"/>
        <v>11731.43</v>
      </c>
      <c r="W24" s="93">
        <f t="shared" si="3"/>
        <v>206.56999999999971</v>
      </c>
      <c r="X24" s="35"/>
      <c r="Y24" s="22"/>
      <c r="Z24" s="108"/>
    </row>
    <row r="25" spans="1:26" s="109" customFormat="1" ht="25.5" customHeight="1" x14ac:dyDescent="0.25">
      <c r="A25" s="17">
        <v>25</v>
      </c>
      <c r="B25" s="31" t="s">
        <v>38</v>
      </c>
      <c r="C25" s="33" t="s">
        <v>27</v>
      </c>
      <c r="D25" s="29" t="s">
        <v>26</v>
      </c>
      <c r="E25" s="30">
        <v>43313</v>
      </c>
      <c r="F25" s="49">
        <v>24000</v>
      </c>
      <c r="G25" s="50">
        <v>20880</v>
      </c>
      <c r="H25" s="123">
        <v>175</v>
      </c>
      <c r="I25" s="43">
        <f t="shared" si="0"/>
        <v>20880</v>
      </c>
      <c r="J25" s="26">
        <v>47</v>
      </c>
      <c r="K25" s="49">
        <f t="shared" si="4"/>
        <v>5607.7714285714283</v>
      </c>
      <c r="L25" s="52"/>
      <c r="M25" s="50"/>
      <c r="N25" s="50"/>
      <c r="O25" s="50"/>
      <c r="P25" s="50">
        <v>2000</v>
      </c>
      <c r="Q25" s="3"/>
      <c r="R25" s="3"/>
      <c r="S25" s="106">
        <f t="shared" si="1"/>
        <v>28487.771428571428</v>
      </c>
      <c r="T25" s="88">
        <v>12000</v>
      </c>
      <c r="U25" s="35">
        <v>9062</v>
      </c>
      <c r="V25" s="50">
        <f t="shared" si="2"/>
        <v>21062</v>
      </c>
      <c r="W25" s="93">
        <f t="shared" si="3"/>
        <v>7425.7714285714283</v>
      </c>
      <c r="X25" s="35"/>
      <c r="Y25" s="22"/>
      <c r="Z25" s="108"/>
    </row>
    <row r="26" spans="1:26" s="109" customFormat="1" ht="35.25" customHeight="1" x14ac:dyDescent="0.25">
      <c r="A26" s="17">
        <v>27</v>
      </c>
      <c r="B26" s="31" t="s">
        <v>150</v>
      </c>
      <c r="C26" s="33" t="s">
        <v>43</v>
      </c>
      <c r="D26" s="36" t="s">
        <v>26</v>
      </c>
      <c r="E26" s="37">
        <v>43775</v>
      </c>
      <c r="F26" s="16">
        <v>34500</v>
      </c>
      <c r="G26" s="50">
        <v>30015</v>
      </c>
      <c r="H26" s="123">
        <v>175</v>
      </c>
      <c r="I26" s="43">
        <f t="shared" si="0"/>
        <v>30015</v>
      </c>
      <c r="J26" s="26">
        <v>97</v>
      </c>
      <c r="K26" s="49">
        <f t="shared" si="4"/>
        <v>16636.885714285712</v>
      </c>
      <c r="L26" s="52"/>
      <c r="M26" s="50">
        <v>18246</v>
      </c>
      <c r="N26" s="50"/>
      <c r="O26" s="50"/>
      <c r="P26" s="50"/>
      <c r="Q26" s="3"/>
      <c r="R26" s="3"/>
      <c r="S26" s="106">
        <f t="shared" si="1"/>
        <v>64897.885714285716</v>
      </c>
      <c r="T26" s="88">
        <v>17250</v>
      </c>
      <c r="U26" s="35">
        <v>29537.22</v>
      </c>
      <c r="V26" s="50">
        <f t="shared" si="2"/>
        <v>46787.22</v>
      </c>
      <c r="W26" s="93">
        <f t="shared" si="3"/>
        <v>18110.665714285715</v>
      </c>
      <c r="X26" s="35"/>
      <c r="Y26" s="22"/>
      <c r="Z26" s="108"/>
    </row>
    <row r="27" spans="1:26" s="109" customFormat="1" ht="36" customHeight="1" x14ac:dyDescent="0.25">
      <c r="A27" s="17">
        <v>30</v>
      </c>
      <c r="B27" s="114" t="s">
        <v>42</v>
      </c>
      <c r="C27" s="33" t="s">
        <v>43</v>
      </c>
      <c r="D27" s="29" t="s">
        <v>26</v>
      </c>
      <c r="E27" s="25" t="s">
        <v>14</v>
      </c>
      <c r="F27" s="50">
        <v>34500</v>
      </c>
      <c r="G27" s="50">
        <v>30015</v>
      </c>
      <c r="H27" s="123">
        <v>175</v>
      </c>
      <c r="I27" s="43">
        <f t="shared" si="0"/>
        <v>30015</v>
      </c>
      <c r="J27" s="26">
        <v>31</v>
      </c>
      <c r="K27" s="49">
        <f t="shared" si="4"/>
        <v>5316.9428571428571</v>
      </c>
      <c r="L27" s="52"/>
      <c r="M27" s="50"/>
      <c r="N27" s="50"/>
      <c r="O27" s="50"/>
      <c r="P27" s="50"/>
      <c r="Q27" s="3"/>
      <c r="R27" s="3"/>
      <c r="S27" s="106">
        <f t="shared" si="1"/>
        <v>35331.942857142858</v>
      </c>
      <c r="T27" s="88">
        <v>17250</v>
      </c>
      <c r="U27" s="35">
        <v>12765</v>
      </c>
      <c r="V27" s="50">
        <f t="shared" si="2"/>
        <v>30015</v>
      </c>
      <c r="W27" s="93">
        <f t="shared" si="3"/>
        <v>5316.942857142858</v>
      </c>
      <c r="X27" s="35"/>
      <c r="Y27" s="22"/>
      <c r="Z27" s="108"/>
    </row>
    <row r="28" spans="1:26" s="109" customFormat="1" ht="31.5" customHeight="1" x14ac:dyDescent="0.25">
      <c r="A28" s="17">
        <v>31</v>
      </c>
      <c r="B28" s="31" t="s">
        <v>44</v>
      </c>
      <c r="C28" s="33" t="s">
        <v>31</v>
      </c>
      <c r="D28" s="29" t="s">
        <v>26</v>
      </c>
      <c r="E28" s="25" t="s">
        <v>14</v>
      </c>
      <c r="F28" s="50">
        <v>34500</v>
      </c>
      <c r="G28" s="50">
        <v>30015</v>
      </c>
      <c r="H28" s="123">
        <v>175</v>
      </c>
      <c r="I28" s="43">
        <f t="shared" si="0"/>
        <v>30015</v>
      </c>
      <c r="J28" s="26">
        <v>59</v>
      </c>
      <c r="K28" s="49">
        <f t="shared" si="4"/>
        <v>10119.342857142856</v>
      </c>
      <c r="L28" s="14"/>
      <c r="M28" s="14"/>
      <c r="N28" s="14"/>
      <c r="O28" s="14"/>
      <c r="P28" s="14"/>
      <c r="Q28" s="3"/>
      <c r="R28" s="15"/>
      <c r="S28" s="106">
        <f t="shared" si="1"/>
        <v>40134.342857142852</v>
      </c>
      <c r="T28" s="89">
        <v>17250</v>
      </c>
      <c r="U28" s="90">
        <v>12765</v>
      </c>
      <c r="V28" s="50">
        <f t="shared" si="2"/>
        <v>30015</v>
      </c>
      <c r="W28" s="93">
        <f t="shared" si="3"/>
        <v>10119.342857142852</v>
      </c>
      <c r="X28" s="35"/>
      <c r="Y28" s="22"/>
      <c r="Z28" s="108"/>
    </row>
    <row r="29" spans="1:26" s="109" customFormat="1" ht="27.75" customHeight="1" x14ac:dyDescent="0.25">
      <c r="A29" s="17">
        <v>32</v>
      </c>
      <c r="B29" s="31" t="s">
        <v>45</v>
      </c>
      <c r="C29" s="33" t="s">
        <v>46</v>
      </c>
      <c r="D29" s="29" t="s">
        <v>26</v>
      </c>
      <c r="E29" s="25" t="s">
        <v>14</v>
      </c>
      <c r="F29" s="50">
        <v>29000</v>
      </c>
      <c r="G29" s="50">
        <v>26239</v>
      </c>
      <c r="H29" s="123">
        <v>175</v>
      </c>
      <c r="I29" s="43">
        <f t="shared" si="0"/>
        <v>26238.999999999996</v>
      </c>
      <c r="J29" s="26">
        <v>25</v>
      </c>
      <c r="K29" s="49">
        <f t="shared" si="4"/>
        <v>3748.4285714285711</v>
      </c>
      <c r="L29" s="52"/>
      <c r="M29" s="50"/>
      <c r="N29" s="50"/>
      <c r="O29" s="50"/>
      <c r="P29" s="50"/>
      <c r="Q29" s="15"/>
      <c r="R29" s="3"/>
      <c r="S29" s="106">
        <f t="shared" si="1"/>
        <v>29987.428571428569</v>
      </c>
      <c r="T29" s="89">
        <v>15080</v>
      </c>
      <c r="U29" s="91">
        <v>11159</v>
      </c>
      <c r="V29" s="50">
        <f t="shared" si="2"/>
        <v>26239</v>
      </c>
      <c r="W29" s="93">
        <f t="shared" si="3"/>
        <v>3748.4285714285688</v>
      </c>
      <c r="X29" s="35"/>
      <c r="Y29" s="22"/>
      <c r="Z29" s="108"/>
    </row>
    <row r="30" spans="1:26" s="109" customFormat="1" ht="41.25" customHeight="1" x14ac:dyDescent="0.25">
      <c r="A30" s="17">
        <v>33</v>
      </c>
      <c r="B30" s="40" t="s">
        <v>47</v>
      </c>
      <c r="C30" s="24" t="s">
        <v>27</v>
      </c>
      <c r="D30" s="41" t="s">
        <v>26</v>
      </c>
      <c r="E30" s="32" t="s">
        <v>14</v>
      </c>
      <c r="F30" s="50">
        <v>24000</v>
      </c>
      <c r="G30" s="50">
        <v>20880</v>
      </c>
      <c r="H30" s="123">
        <v>175</v>
      </c>
      <c r="I30" s="43">
        <f t="shared" si="0"/>
        <v>20880</v>
      </c>
      <c r="J30" s="26">
        <v>34</v>
      </c>
      <c r="K30" s="49">
        <f t="shared" si="4"/>
        <v>4056.6857142857143</v>
      </c>
      <c r="L30" s="52"/>
      <c r="M30" s="50"/>
      <c r="N30" s="50"/>
      <c r="O30" s="50"/>
      <c r="P30" s="50">
        <v>2000</v>
      </c>
      <c r="Q30" s="3"/>
      <c r="R30" s="3"/>
      <c r="S30" s="106">
        <f t="shared" si="1"/>
        <v>26936.685714285715</v>
      </c>
      <c r="T30" s="92">
        <v>12000</v>
      </c>
      <c r="U30" s="35">
        <v>9062</v>
      </c>
      <c r="V30" s="50">
        <f t="shared" si="2"/>
        <v>21062</v>
      </c>
      <c r="W30" s="93">
        <f t="shared" si="3"/>
        <v>5874.6857142857152</v>
      </c>
      <c r="X30" s="35"/>
      <c r="Y30" s="22"/>
      <c r="Z30" s="108"/>
    </row>
    <row r="31" spans="1:26" s="109" customFormat="1" ht="39.75" customHeight="1" x14ac:dyDescent="0.25">
      <c r="A31" s="17">
        <v>35</v>
      </c>
      <c r="B31" s="31" t="s">
        <v>48</v>
      </c>
      <c r="C31" s="33" t="s">
        <v>31</v>
      </c>
      <c r="D31" s="29" t="s">
        <v>26</v>
      </c>
      <c r="E31" s="25" t="s">
        <v>14</v>
      </c>
      <c r="F31" s="50">
        <v>34500</v>
      </c>
      <c r="G31" s="50">
        <v>30015</v>
      </c>
      <c r="H31" s="123">
        <v>175</v>
      </c>
      <c r="I31" s="43">
        <f t="shared" si="0"/>
        <v>30015</v>
      </c>
      <c r="J31" s="26">
        <v>19</v>
      </c>
      <c r="K31" s="49">
        <f t="shared" si="4"/>
        <v>3258.7714285714283</v>
      </c>
      <c r="L31" s="52"/>
      <c r="M31" s="50"/>
      <c r="N31" s="50"/>
      <c r="O31" s="50"/>
      <c r="P31" s="50"/>
      <c r="Q31" s="45"/>
      <c r="R31" s="3"/>
      <c r="S31" s="106">
        <f t="shared" si="1"/>
        <v>33273.771428571432</v>
      </c>
      <c r="T31" s="88">
        <v>17250</v>
      </c>
      <c r="U31" s="35">
        <v>12765</v>
      </c>
      <c r="V31" s="50">
        <f t="shared" si="2"/>
        <v>30015</v>
      </c>
      <c r="W31" s="93">
        <f t="shared" si="3"/>
        <v>3258.7714285714319</v>
      </c>
      <c r="X31" s="35"/>
      <c r="Y31" s="22"/>
      <c r="Z31" s="108"/>
    </row>
    <row r="32" spans="1:26" s="109" customFormat="1" ht="26.25" customHeight="1" x14ac:dyDescent="0.25">
      <c r="A32" s="17">
        <v>36</v>
      </c>
      <c r="B32" s="31" t="s">
        <v>49</v>
      </c>
      <c r="C32" s="33" t="s">
        <v>169</v>
      </c>
      <c r="D32" s="29" t="s">
        <v>26</v>
      </c>
      <c r="E32" s="25" t="s">
        <v>14</v>
      </c>
      <c r="F32" s="50">
        <v>28000</v>
      </c>
      <c r="G32" s="50">
        <v>24360</v>
      </c>
      <c r="H32" s="123">
        <v>175</v>
      </c>
      <c r="I32" s="43">
        <f t="shared" si="0"/>
        <v>24359.999999999996</v>
      </c>
      <c r="J32" s="26">
        <v>20</v>
      </c>
      <c r="K32" s="49">
        <f t="shared" si="4"/>
        <v>2784</v>
      </c>
      <c r="L32" s="52"/>
      <c r="M32" s="50"/>
      <c r="N32" s="50"/>
      <c r="O32" s="50"/>
      <c r="P32" s="50"/>
      <c r="Q32" s="3"/>
      <c r="R32" s="3"/>
      <c r="S32" s="106">
        <f t="shared" si="1"/>
        <v>27143.999999999996</v>
      </c>
      <c r="T32" s="88">
        <v>14000</v>
      </c>
      <c r="U32" s="35">
        <v>10360</v>
      </c>
      <c r="V32" s="50">
        <f t="shared" si="2"/>
        <v>24360</v>
      </c>
      <c r="W32" s="93">
        <f t="shared" si="3"/>
        <v>2783.9999999999964</v>
      </c>
      <c r="X32" s="35"/>
      <c r="Y32" s="22"/>
      <c r="Z32" s="108"/>
    </row>
    <row r="33" spans="1:26" s="109" customFormat="1" ht="34.5" customHeight="1" x14ac:dyDescent="0.25">
      <c r="A33" s="17">
        <v>38</v>
      </c>
      <c r="B33" s="31" t="s">
        <v>51</v>
      </c>
      <c r="C33" s="33" t="s">
        <v>31</v>
      </c>
      <c r="D33" s="29" t="s">
        <v>26</v>
      </c>
      <c r="E33" s="25" t="s">
        <v>14</v>
      </c>
      <c r="F33" s="50">
        <v>34500</v>
      </c>
      <c r="G33" s="50">
        <v>30015</v>
      </c>
      <c r="H33" s="123">
        <v>95</v>
      </c>
      <c r="I33" s="43">
        <f t="shared" si="0"/>
        <v>16293.857142857141</v>
      </c>
      <c r="J33" s="26">
        <v>28</v>
      </c>
      <c r="K33" s="49">
        <f t="shared" si="4"/>
        <v>4802.3999999999996</v>
      </c>
      <c r="L33" s="52"/>
      <c r="M33" s="50">
        <v>20153</v>
      </c>
      <c r="N33" s="50"/>
      <c r="O33" s="50"/>
      <c r="P33" s="50"/>
      <c r="Q33" s="3"/>
      <c r="R33" s="3"/>
      <c r="S33" s="106">
        <f t="shared" si="1"/>
        <v>41249.257142857146</v>
      </c>
      <c r="T33" s="88">
        <v>19017.12</v>
      </c>
      <c r="U33" s="35">
        <v>10102.18</v>
      </c>
      <c r="V33" s="50">
        <f t="shared" si="2"/>
        <v>29119.3</v>
      </c>
      <c r="W33" s="93">
        <f t="shared" si="3"/>
        <v>12129.957142857147</v>
      </c>
      <c r="X33" s="35"/>
      <c r="Y33" s="22"/>
      <c r="Z33" s="108"/>
    </row>
    <row r="34" spans="1:26" s="109" customFormat="1" ht="29.25" customHeight="1" x14ac:dyDescent="0.25">
      <c r="A34" s="113">
        <v>40</v>
      </c>
      <c r="B34" s="124" t="s">
        <v>52</v>
      </c>
      <c r="C34" s="33" t="s">
        <v>186</v>
      </c>
      <c r="D34" s="29" t="s">
        <v>26</v>
      </c>
      <c r="E34" s="25" t="s">
        <v>14</v>
      </c>
      <c r="F34" s="50">
        <v>35000</v>
      </c>
      <c r="G34" s="50">
        <v>30450</v>
      </c>
      <c r="H34" s="123">
        <v>120</v>
      </c>
      <c r="I34" s="43">
        <f t="shared" si="0"/>
        <v>20880</v>
      </c>
      <c r="J34" s="26">
        <v>33</v>
      </c>
      <c r="K34" s="49">
        <f t="shared" si="4"/>
        <v>5742</v>
      </c>
      <c r="L34" s="52"/>
      <c r="M34" s="50"/>
      <c r="N34" s="50"/>
      <c r="O34" s="50"/>
      <c r="P34" s="125">
        <v>3000</v>
      </c>
      <c r="Q34" s="3"/>
      <c r="R34" s="3"/>
      <c r="S34" s="106">
        <f>I34-R34+P34+O34+N34+M34+L34+K34</f>
        <v>29622</v>
      </c>
      <c r="T34" s="126">
        <v>17500</v>
      </c>
      <c r="U34" s="127">
        <v>12950</v>
      </c>
      <c r="V34" s="125">
        <f t="shared" si="2"/>
        <v>30450</v>
      </c>
      <c r="W34" s="127" t="e">
        <f>S34+#REF!-V34</f>
        <v>#REF!</v>
      </c>
      <c r="X34" s="127"/>
      <c r="Y34" s="22"/>
      <c r="Z34" s="108"/>
    </row>
    <row r="35" spans="1:26" s="109" customFormat="1" ht="29.25" customHeight="1" x14ac:dyDescent="0.25">
      <c r="A35" s="17">
        <v>41</v>
      </c>
      <c r="B35" s="31" t="s">
        <v>139</v>
      </c>
      <c r="C35" s="33" t="s">
        <v>170</v>
      </c>
      <c r="D35" s="29" t="s">
        <v>26</v>
      </c>
      <c r="E35" s="30">
        <v>43762</v>
      </c>
      <c r="F35" s="50">
        <v>28000</v>
      </c>
      <c r="G35" s="50">
        <v>24360</v>
      </c>
      <c r="H35" s="123">
        <v>175</v>
      </c>
      <c r="I35" s="43">
        <f t="shared" si="0"/>
        <v>24359.999999999996</v>
      </c>
      <c r="J35" s="26">
        <v>42</v>
      </c>
      <c r="K35" s="49">
        <f t="shared" si="4"/>
        <v>5846.4</v>
      </c>
      <c r="L35" s="52"/>
      <c r="M35" s="50"/>
      <c r="N35" s="50"/>
      <c r="O35" s="50"/>
      <c r="P35" s="50"/>
      <c r="Q35" s="3">
        <v>1000</v>
      </c>
      <c r="R35" s="3"/>
      <c r="S35" s="106">
        <f>I35-R35+P35+O35+N35+M35+L35+K35-Q35</f>
        <v>29206.399999999994</v>
      </c>
      <c r="T35" s="88">
        <v>14000</v>
      </c>
      <c r="U35" s="35">
        <v>10542</v>
      </c>
      <c r="V35" s="50">
        <f t="shared" si="2"/>
        <v>24542</v>
      </c>
      <c r="W35" s="93">
        <f t="shared" si="3"/>
        <v>4664.3999999999942</v>
      </c>
      <c r="X35" s="35"/>
      <c r="Y35" s="22"/>
      <c r="Z35" s="108"/>
    </row>
    <row r="36" spans="1:26" s="109" customFormat="1" ht="29.25" customHeight="1" x14ac:dyDescent="0.25">
      <c r="A36" s="17">
        <v>42</v>
      </c>
      <c r="B36" s="31" t="s">
        <v>140</v>
      </c>
      <c r="C36" s="33" t="s">
        <v>170</v>
      </c>
      <c r="D36" s="29" t="s">
        <v>26</v>
      </c>
      <c r="E36" s="30">
        <v>43753</v>
      </c>
      <c r="F36" s="50">
        <v>28000</v>
      </c>
      <c r="G36" s="50">
        <v>24360</v>
      </c>
      <c r="H36" s="123">
        <v>175</v>
      </c>
      <c r="I36" s="43">
        <f t="shared" si="0"/>
        <v>24359.999999999996</v>
      </c>
      <c r="J36" s="26">
        <v>42</v>
      </c>
      <c r="K36" s="49">
        <f t="shared" si="4"/>
        <v>5846.4</v>
      </c>
      <c r="L36" s="52"/>
      <c r="M36" s="50"/>
      <c r="N36" s="50"/>
      <c r="O36" s="50"/>
      <c r="P36" s="50"/>
      <c r="Q36" s="3">
        <v>3000</v>
      </c>
      <c r="R36" s="3"/>
      <c r="S36" s="106">
        <f>I36-R36+P36+O36+N36+M36+L36+K36-Q36</f>
        <v>27206.399999999994</v>
      </c>
      <c r="T36" s="88">
        <v>14000</v>
      </c>
      <c r="U36" s="35">
        <v>10360</v>
      </c>
      <c r="V36" s="50">
        <f t="shared" si="2"/>
        <v>24360</v>
      </c>
      <c r="W36" s="93">
        <f t="shared" si="3"/>
        <v>2846.3999999999942</v>
      </c>
      <c r="X36" s="35"/>
      <c r="Y36" s="22"/>
      <c r="Z36" s="108"/>
    </row>
    <row r="37" spans="1:26" s="109" customFormat="1" ht="30" customHeight="1" x14ac:dyDescent="0.25">
      <c r="A37" s="17">
        <v>43</v>
      </c>
      <c r="B37" s="31" t="s">
        <v>53</v>
      </c>
      <c r="C37" s="33" t="s">
        <v>27</v>
      </c>
      <c r="D37" s="29" t="s">
        <v>26</v>
      </c>
      <c r="E37" s="30">
        <v>43319</v>
      </c>
      <c r="F37" s="50">
        <v>24000</v>
      </c>
      <c r="G37" s="50">
        <v>20880</v>
      </c>
      <c r="H37" s="123">
        <v>175</v>
      </c>
      <c r="I37" s="43">
        <f t="shared" si="0"/>
        <v>20880</v>
      </c>
      <c r="J37" s="26">
        <v>33</v>
      </c>
      <c r="K37" s="49">
        <f t="shared" si="4"/>
        <v>3937.3714285714286</v>
      </c>
      <c r="L37" s="52"/>
      <c r="M37" s="50"/>
      <c r="N37" s="50"/>
      <c r="O37" s="50"/>
      <c r="P37" s="50">
        <v>2000</v>
      </c>
      <c r="Q37" s="3"/>
      <c r="R37" s="3"/>
      <c r="S37" s="106">
        <f t="shared" si="1"/>
        <v>26817.37142857143</v>
      </c>
      <c r="T37" s="88">
        <v>12000</v>
      </c>
      <c r="U37" s="35">
        <v>8880</v>
      </c>
      <c r="V37" s="50">
        <f t="shared" si="2"/>
        <v>20880</v>
      </c>
      <c r="W37" s="93">
        <f t="shared" si="3"/>
        <v>5937.3714285714304</v>
      </c>
      <c r="X37" s="35"/>
      <c r="Y37" s="22"/>
      <c r="Z37" s="108"/>
    </row>
    <row r="38" spans="1:26" s="109" customFormat="1" ht="34.5" customHeight="1" x14ac:dyDescent="0.25">
      <c r="A38" s="17">
        <v>44</v>
      </c>
      <c r="B38" s="31" t="s">
        <v>154</v>
      </c>
      <c r="C38" s="33" t="s">
        <v>31</v>
      </c>
      <c r="D38" s="29" t="s">
        <v>26</v>
      </c>
      <c r="E38" s="30" t="s">
        <v>155</v>
      </c>
      <c r="F38" s="50">
        <v>34500</v>
      </c>
      <c r="G38" s="50">
        <v>30000</v>
      </c>
      <c r="H38" s="123">
        <v>175</v>
      </c>
      <c r="I38" s="43">
        <f t="shared" si="0"/>
        <v>29999.999999999996</v>
      </c>
      <c r="J38" s="26">
        <v>46</v>
      </c>
      <c r="K38" s="49">
        <f t="shared" si="4"/>
        <v>7885.7142857142853</v>
      </c>
      <c r="L38" s="52"/>
      <c r="M38" s="50"/>
      <c r="N38" s="50"/>
      <c r="O38" s="50"/>
      <c r="P38" s="50"/>
      <c r="Q38" s="3"/>
      <c r="R38" s="3"/>
      <c r="S38" s="106">
        <f t="shared" si="1"/>
        <v>37885.714285714283</v>
      </c>
      <c r="T38" s="88">
        <v>17250</v>
      </c>
      <c r="U38" s="35">
        <v>12765</v>
      </c>
      <c r="V38" s="50">
        <f t="shared" si="2"/>
        <v>30015</v>
      </c>
      <c r="W38" s="93">
        <f t="shared" si="3"/>
        <v>7870.7142857142826</v>
      </c>
      <c r="X38" s="35"/>
      <c r="Y38" s="22"/>
      <c r="Z38" s="108"/>
    </row>
    <row r="39" spans="1:26" s="109" customFormat="1" ht="34.5" customHeight="1" x14ac:dyDescent="0.25">
      <c r="A39" s="17">
        <v>45</v>
      </c>
      <c r="B39" s="31" t="s">
        <v>202</v>
      </c>
      <c r="C39" s="33" t="s">
        <v>203</v>
      </c>
      <c r="D39" s="29" t="s">
        <v>26</v>
      </c>
      <c r="E39" s="30">
        <v>43864</v>
      </c>
      <c r="F39" s="50">
        <v>29000</v>
      </c>
      <c r="G39" s="50">
        <v>25230</v>
      </c>
      <c r="H39" s="123">
        <v>175</v>
      </c>
      <c r="I39" s="43">
        <f t="shared" si="0"/>
        <v>25230</v>
      </c>
      <c r="J39" s="26">
        <v>15</v>
      </c>
      <c r="K39" s="49">
        <f t="shared" si="4"/>
        <v>2162.5714285714284</v>
      </c>
      <c r="L39" s="52"/>
      <c r="M39" s="50"/>
      <c r="N39" s="50"/>
      <c r="O39" s="50"/>
      <c r="P39" s="50"/>
      <c r="Q39" s="3">
        <v>1000</v>
      </c>
      <c r="R39" s="3"/>
      <c r="S39" s="106">
        <f>I39-R39+P39+O39+N39+M39+L39+K39-Q39</f>
        <v>26392.571428571428</v>
      </c>
      <c r="T39" s="88">
        <v>14500</v>
      </c>
      <c r="U39" s="35">
        <v>10730</v>
      </c>
      <c r="V39" s="50">
        <f t="shared" si="2"/>
        <v>25230</v>
      </c>
      <c r="W39" s="93">
        <f t="shared" si="3"/>
        <v>1162.5714285714275</v>
      </c>
      <c r="X39" s="35"/>
      <c r="Y39" s="22"/>
      <c r="Z39" s="108"/>
    </row>
    <row r="40" spans="1:26" s="109" customFormat="1" ht="24" customHeight="1" x14ac:dyDescent="0.25">
      <c r="A40" s="17">
        <v>46</v>
      </c>
      <c r="B40" s="31" t="s">
        <v>125</v>
      </c>
      <c r="C40" s="33" t="s">
        <v>27</v>
      </c>
      <c r="D40" s="29" t="s">
        <v>26</v>
      </c>
      <c r="E40" s="30">
        <v>43682</v>
      </c>
      <c r="F40" s="50">
        <v>24000</v>
      </c>
      <c r="G40" s="50">
        <v>20880</v>
      </c>
      <c r="H40" s="123">
        <v>175</v>
      </c>
      <c r="I40" s="43">
        <f t="shared" si="0"/>
        <v>20880</v>
      </c>
      <c r="J40" s="26">
        <v>43</v>
      </c>
      <c r="K40" s="49">
        <f t="shared" si="4"/>
        <v>5130.5142857142855</v>
      </c>
      <c r="L40" s="52"/>
      <c r="M40" s="50"/>
      <c r="N40" s="50"/>
      <c r="O40" s="50"/>
      <c r="P40" s="50"/>
      <c r="Q40" s="3">
        <v>1000</v>
      </c>
      <c r="R40" s="3"/>
      <c r="S40" s="106">
        <f>I40-R40+P40+O40+N40+M40+L40+K40-Q40</f>
        <v>25010.514285714286</v>
      </c>
      <c r="T40" s="88">
        <v>12000</v>
      </c>
      <c r="U40" s="35">
        <v>8880</v>
      </c>
      <c r="V40" s="50">
        <f t="shared" si="2"/>
        <v>20880</v>
      </c>
      <c r="W40" s="93">
        <f t="shared" si="3"/>
        <v>4130.5142857142855</v>
      </c>
      <c r="X40" s="35"/>
      <c r="Y40" s="22"/>
      <c r="Z40" s="108"/>
    </row>
    <row r="41" spans="1:26" s="109" customFormat="1" ht="32.25" customHeight="1" x14ac:dyDescent="0.25">
      <c r="A41" s="17">
        <v>47</v>
      </c>
      <c r="B41" s="31" t="s">
        <v>119</v>
      </c>
      <c r="C41" s="33" t="s">
        <v>27</v>
      </c>
      <c r="D41" s="29" t="s">
        <v>26</v>
      </c>
      <c r="E41" s="30">
        <v>43661</v>
      </c>
      <c r="F41" s="50">
        <v>24000</v>
      </c>
      <c r="G41" s="50">
        <v>20880</v>
      </c>
      <c r="H41" s="123">
        <v>95</v>
      </c>
      <c r="I41" s="43">
        <f t="shared" si="0"/>
        <v>11334.857142857143</v>
      </c>
      <c r="J41" s="26">
        <v>13</v>
      </c>
      <c r="K41" s="49">
        <f t="shared" si="4"/>
        <v>1551.0857142857144</v>
      </c>
      <c r="L41" s="52">
        <v>624.49</v>
      </c>
      <c r="M41" s="50"/>
      <c r="N41" s="50"/>
      <c r="O41" s="50">
        <v>50000</v>
      </c>
      <c r="P41" s="50"/>
      <c r="Q41" s="3"/>
      <c r="R41" s="3"/>
      <c r="S41" s="106">
        <f t="shared" si="1"/>
        <v>63510.432857142856</v>
      </c>
      <c r="T41" s="94">
        <v>54004.81</v>
      </c>
      <c r="U41" s="35">
        <v>8118.91</v>
      </c>
      <c r="V41" s="50">
        <f t="shared" si="2"/>
        <v>62123.72</v>
      </c>
      <c r="W41" s="93">
        <f t="shared" si="3"/>
        <v>1386.7128571428548</v>
      </c>
      <c r="X41" s="35"/>
      <c r="Y41" s="128"/>
      <c r="Z41" s="108"/>
    </row>
    <row r="42" spans="1:26" s="109" customFormat="1" ht="26.25" customHeight="1" x14ac:dyDescent="0.25">
      <c r="A42" s="17">
        <v>50</v>
      </c>
      <c r="B42" s="40" t="s">
        <v>103</v>
      </c>
      <c r="C42" s="24" t="s">
        <v>27</v>
      </c>
      <c r="D42" s="41" t="s">
        <v>26</v>
      </c>
      <c r="E42" s="42">
        <v>43515</v>
      </c>
      <c r="F42" s="50">
        <v>24000</v>
      </c>
      <c r="G42" s="50">
        <v>20880</v>
      </c>
      <c r="H42" s="123">
        <v>175</v>
      </c>
      <c r="I42" s="43">
        <f t="shared" si="0"/>
        <v>20880</v>
      </c>
      <c r="J42" s="26">
        <v>36</v>
      </c>
      <c r="K42" s="49">
        <f t="shared" si="4"/>
        <v>4295.3142857142857</v>
      </c>
      <c r="L42" s="52"/>
      <c r="M42" s="18"/>
      <c r="N42" s="18"/>
      <c r="O42" s="18"/>
      <c r="P42" s="18">
        <v>2000</v>
      </c>
      <c r="Q42" s="3"/>
      <c r="R42" s="47"/>
      <c r="S42" s="106">
        <f t="shared" si="1"/>
        <v>27175.314285714285</v>
      </c>
      <c r="T42" s="88">
        <v>12000</v>
      </c>
      <c r="U42" s="35">
        <v>8880</v>
      </c>
      <c r="V42" s="50">
        <f t="shared" si="2"/>
        <v>20880</v>
      </c>
      <c r="W42" s="93">
        <f t="shared" si="3"/>
        <v>6295.3142857142848</v>
      </c>
      <c r="X42" s="35"/>
      <c r="Y42" s="22"/>
      <c r="Z42" s="108"/>
    </row>
    <row r="43" spans="1:26" s="109" customFormat="1" ht="29.25" customHeight="1" x14ac:dyDescent="0.25">
      <c r="A43" s="17">
        <v>52</v>
      </c>
      <c r="B43" s="31" t="s">
        <v>56</v>
      </c>
      <c r="C43" s="33" t="s">
        <v>31</v>
      </c>
      <c r="D43" s="29" t="s">
        <v>26</v>
      </c>
      <c r="E43" s="25" t="s">
        <v>14</v>
      </c>
      <c r="F43" s="50">
        <v>34500</v>
      </c>
      <c r="G43" s="50">
        <v>30015</v>
      </c>
      <c r="H43" s="123">
        <v>175</v>
      </c>
      <c r="I43" s="43">
        <f t="shared" si="0"/>
        <v>30015</v>
      </c>
      <c r="J43" s="26">
        <v>39</v>
      </c>
      <c r="K43" s="49">
        <f t="shared" si="4"/>
        <v>6689.0571428571429</v>
      </c>
      <c r="L43" s="52"/>
      <c r="M43" s="50"/>
      <c r="N43" s="50"/>
      <c r="O43" s="50"/>
      <c r="P43" s="50"/>
      <c r="Q43" s="3"/>
      <c r="R43" s="3"/>
      <c r="S43" s="106">
        <f t="shared" si="1"/>
        <v>36704.057142857142</v>
      </c>
      <c r="T43" s="88">
        <v>17250</v>
      </c>
      <c r="U43" s="35">
        <v>12765</v>
      </c>
      <c r="V43" s="50">
        <f t="shared" si="2"/>
        <v>30015</v>
      </c>
      <c r="W43" s="93">
        <f t="shared" si="3"/>
        <v>6689.057142857142</v>
      </c>
      <c r="X43" s="35"/>
      <c r="Y43" s="22"/>
      <c r="Z43" s="108"/>
    </row>
    <row r="44" spans="1:26" s="109" customFormat="1" ht="23.25" customHeight="1" x14ac:dyDescent="0.25">
      <c r="A44" s="17">
        <v>53</v>
      </c>
      <c r="B44" s="114" t="s">
        <v>109</v>
      </c>
      <c r="C44" s="33" t="s">
        <v>206</v>
      </c>
      <c r="D44" s="29" t="s">
        <v>26</v>
      </c>
      <c r="E44" s="30" t="s">
        <v>157</v>
      </c>
      <c r="F44" s="50">
        <v>35000</v>
      </c>
      <c r="G44" s="50">
        <v>30450</v>
      </c>
      <c r="H44" s="123">
        <v>175</v>
      </c>
      <c r="I44" s="43">
        <f t="shared" si="0"/>
        <v>30450</v>
      </c>
      <c r="J44" s="26">
        <v>52</v>
      </c>
      <c r="K44" s="49">
        <f t="shared" si="4"/>
        <v>9048</v>
      </c>
      <c r="L44" s="52"/>
      <c r="M44" s="50"/>
      <c r="N44" s="50"/>
      <c r="O44" s="50"/>
      <c r="P44" s="50"/>
      <c r="Q44" s="3"/>
      <c r="R44" s="3"/>
      <c r="S44" s="106">
        <f t="shared" si="1"/>
        <v>39498</v>
      </c>
      <c r="T44" s="88">
        <v>17500</v>
      </c>
      <c r="U44" s="35">
        <v>12950</v>
      </c>
      <c r="V44" s="50">
        <f t="shared" si="2"/>
        <v>30450</v>
      </c>
      <c r="W44" s="93">
        <f t="shared" si="3"/>
        <v>9048</v>
      </c>
      <c r="X44" s="35"/>
      <c r="Y44" s="22"/>
      <c r="Z44" s="108"/>
    </row>
    <row r="45" spans="1:26" s="109" customFormat="1" ht="25.5" customHeight="1" x14ac:dyDescent="0.25">
      <c r="A45" s="17">
        <v>55</v>
      </c>
      <c r="B45" s="31" t="s">
        <v>58</v>
      </c>
      <c r="C45" s="33" t="s">
        <v>59</v>
      </c>
      <c r="D45" s="41" t="s">
        <v>26</v>
      </c>
      <c r="E45" s="25" t="s">
        <v>14</v>
      </c>
      <c r="F45" s="50">
        <v>29000</v>
      </c>
      <c r="G45" s="50">
        <v>25230</v>
      </c>
      <c r="H45" s="123">
        <v>175</v>
      </c>
      <c r="I45" s="43">
        <f t="shared" si="0"/>
        <v>25230</v>
      </c>
      <c r="J45" s="26">
        <v>29</v>
      </c>
      <c r="K45" s="49">
        <f t="shared" si="4"/>
        <v>4180.971428571429</v>
      </c>
      <c r="L45" s="52"/>
      <c r="M45" s="50"/>
      <c r="N45" s="50"/>
      <c r="O45" s="50"/>
      <c r="P45" s="50">
        <v>1500</v>
      </c>
      <c r="Q45" s="3"/>
      <c r="R45" s="3"/>
      <c r="S45" s="106">
        <f t="shared" si="1"/>
        <v>30910.971428571429</v>
      </c>
      <c r="T45" s="88">
        <v>14500</v>
      </c>
      <c r="U45" s="35">
        <v>10730</v>
      </c>
      <c r="V45" s="50">
        <f t="shared" si="2"/>
        <v>25230</v>
      </c>
      <c r="W45" s="93">
        <f t="shared" si="3"/>
        <v>5680.971428571429</v>
      </c>
      <c r="X45" s="35"/>
      <c r="Y45" s="22"/>
      <c r="Z45" s="108"/>
    </row>
    <row r="46" spans="1:26" s="109" customFormat="1" ht="25.5" customHeight="1" x14ac:dyDescent="0.25">
      <c r="A46" s="17">
        <v>56</v>
      </c>
      <c r="B46" s="31" t="s">
        <v>189</v>
      </c>
      <c r="C46" s="33" t="s">
        <v>195</v>
      </c>
      <c r="D46" s="29" t="s">
        <v>26</v>
      </c>
      <c r="E46" s="30">
        <v>43525</v>
      </c>
      <c r="F46" s="50">
        <v>28000</v>
      </c>
      <c r="G46" s="50">
        <v>24360</v>
      </c>
      <c r="H46" s="123">
        <v>175</v>
      </c>
      <c r="I46" s="43">
        <f t="shared" si="0"/>
        <v>24359.999999999996</v>
      </c>
      <c r="J46" s="26">
        <v>25</v>
      </c>
      <c r="K46" s="49">
        <f t="shared" si="4"/>
        <v>3479.9999999999995</v>
      </c>
      <c r="L46" s="52"/>
      <c r="M46" s="50"/>
      <c r="N46" s="50"/>
      <c r="O46" s="50"/>
      <c r="P46" s="50"/>
      <c r="Q46" s="3"/>
      <c r="R46" s="3"/>
      <c r="S46" s="106">
        <f t="shared" si="1"/>
        <v>27839.999999999996</v>
      </c>
      <c r="T46" s="88">
        <v>14000</v>
      </c>
      <c r="U46" s="35">
        <v>10360</v>
      </c>
      <c r="V46" s="50">
        <f t="shared" si="2"/>
        <v>24360</v>
      </c>
      <c r="W46" s="93">
        <f t="shared" si="3"/>
        <v>3479.9999999999964</v>
      </c>
      <c r="X46" s="35"/>
      <c r="Y46" s="22"/>
      <c r="Z46" s="108"/>
    </row>
    <row r="47" spans="1:26" s="109" customFormat="1" ht="31.5" customHeight="1" x14ac:dyDescent="0.25">
      <c r="A47" s="17">
        <v>57</v>
      </c>
      <c r="B47" s="31" t="s">
        <v>60</v>
      </c>
      <c r="C47" s="33" t="s">
        <v>46</v>
      </c>
      <c r="D47" s="29" t="s">
        <v>26</v>
      </c>
      <c r="E47" s="30">
        <v>43770</v>
      </c>
      <c r="F47" s="18">
        <v>29000</v>
      </c>
      <c r="G47" s="50">
        <v>26239.200000000001</v>
      </c>
      <c r="H47" s="123">
        <v>175</v>
      </c>
      <c r="I47" s="43">
        <f t="shared" si="0"/>
        <v>26239.200000000001</v>
      </c>
      <c r="J47" s="26">
        <v>22</v>
      </c>
      <c r="K47" s="49">
        <f t="shared" si="4"/>
        <v>3298.6422857142857</v>
      </c>
      <c r="L47" s="52"/>
      <c r="M47" s="50"/>
      <c r="N47" s="50"/>
      <c r="O47" s="50"/>
      <c r="P47" s="50"/>
      <c r="Q47" s="3"/>
      <c r="R47" s="3"/>
      <c r="S47" s="106">
        <f t="shared" si="1"/>
        <v>29537.842285714287</v>
      </c>
      <c r="T47" s="88">
        <v>15080</v>
      </c>
      <c r="U47" s="35">
        <v>11159</v>
      </c>
      <c r="V47" s="50">
        <f t="shared" si="2"/>
        <v>26239</v>
      </c>
      <c r="W47" s="93">
        <f t="shared" si="3"/>
        <v>3298.8422857142868</v>
      </c>
      <c r="X47" s="35"/>
      <c r="Y47" s="22"/>
      <c r="Z47" s="108"/>
    </row>
    <row r="48" spans="1:26" s="109" customFormat="1" ht="31.5" customHeight="1" x14ac:dyDescent="0.25">
      <c r="A48" s="17">
        <v>58</v>
      </c>
      <c r="B48" s="31" t="s">
        <v>199</v>
      </c>
      <c r="C48" s="33" t="s">
        <v>200</v>
      </c>
      <c r="D48" s="29" t="s">
        <v>26</v>
      </c>
      <c r="E48" s="30">
        <v>43864</v>
      </c>
      <c r="F48" s="18">
        <v>28000</v>
      </c>
      <c r="G48" s="50">
        <v>24360</v>
      </c>
      <c r="H48" s="123">
        <v>175</v>
      </c>
      <c r="I48" s="43">
        <f t="shared" si="0"/>
        <v>24359.999999999996</v>
      </c>
      <c r="J48" s="26">
        <v>2</v>
      </c>
      <c r="K48" s="49">
        <f t="shared" si="4"/>
        <v>278.39999999999998</v>
      </c>
      <c r="L48" s="52"/>
      <c r="M48" s="50"/>
      <c r="N48" s="50"/>
      <c r="O48" s="50"/>
      <c r="P48" s="50"/>
      <c r="Q48" s="3"/>
      <c r="R48" s="3">
        <v>16482.669999999998</v>
      </c>
      <c r="S48" s="106">
        <f t="shared" si="1"/>
        <v>8155.7299999999977</v>
      </c>
      <c r="T48" s="88">
        <v>4670</v>
      </c>
      <c r="U48" s="35">
        <v>3571.33</v>
      </c>
      <c r="V48" s="50">
        <f>T48+U48-364</f>
        <v>7877.33</v>
      </c>
      <c r="W48" s="93">
        <f t="shared" si="3"/>
        <v>278.39999999999782</v>
      </c>
      <c r="X48" s="35"/>
      <c r="Y48" s="22"/>
      <c r="Z48" s="108"/>
    </row>
    <row r="49" spans="1:26" s="109" customFormat="1" ht="33" customHeight="1" x14ac:dyDescent="0.25">
      <c r="A49" s="17">
        <v>59</v>
      </c>
      <c r="B49" s="31" t="s">
        <v>61</v>
      </c>
      <c r="C49" s="33" t="s">
        <v>27</v>
      </c>
      <c r="D49" s="29" t="s">
        <v>26</v>
      </c>
      <c r="E49" s="25" t="s">
        <v>14</v>
      </c>
      <c r="F49" s="50">
        <v>24000</v>
      </c>
      <c r="G49" s="50">
        <v>20880</v>
      </c>
      <c r="H49" s="123">
        <v>175</v>
      </c>
      <c r="I49" s="43">
        <f t="shared" si="0"/>
        <v>20880</v>
      </c>
      <c r="J49" s="26">
        <v>18</v>
      </c>
      <c r="K49" s="49">
        <f t="shared" si="4"/>
        <v>2147.6571428571428</v>
      </c>
      <c r="L49" s="52"/>
      <c r="M49" s="50"/>
      <c r="N49" s="50"/>
      <c r="O49" s="50"/>
      <c r="P49" s="50">
        <v>2000</v>
      </c>
      <c r="Q49" s="3"/>
      <c r="R49" s="3"/>
      <c r="S49" s="106">
        <f t="shared" si="1"/>
        <v>25027.657142857144</v>
      </c>
      <c r="T49" s="97">
        <v>12000</v>
      </c>
      <c r="U49" s="93">
        <v>8880</v>
      </c>
      <c r="V49" s="50">
        <f t="shared" si="2"/>
        <v>20880</v>
      </c>
      <c r="W49" s="93">
        <f t="shared" si="3"/>
        <v>4147.6571428571442</v>
      </c>
      <c r="X49" s="35"/>
      <c r="Y49" s="22"/>
      <c r="Z49" s="108"/>
    </row>
    <row r="50" spans="1:26" s="109" customFormat="1" ht="30.75" customHeight="1" x14ac:dyDescent="0.25">
      <c r="A50" s="17">
        <v>60</v>
      </c>
      <c r="B50" s="31" t="s">
        <v>62</v>
      </c>
      <c r="C50" s="33" t="s">
        <v>34</v>
      </c>
      <c r="D50" s="29" t="s">
        <v>26</v>
      </c>
      <c r="E50" s="25" t="s">
        <v>14</v>
      </c>
      <c r="F50" s="50">
        <v>13000</v>
      </c>
      <c r="G50" s="50">
        <v>11310</v>
      </c>
      <c r="H50" s="123">
        <v>8</v>
      </c>
      <c r="I50" s="43">
        <v>9048</v>
      </c>
      <c r="J50" s="26"/>
      <c r="K50" s="49">
        <f t="shared" si="4"/>
        <v>0</v>
      </c>
      <c r="L50" s="52"/>
      <c r="M50" s="50">
        <v>6289</v>
      </c>
      <c r="N50" s="50"/>
      <c r="O50" s="50"/>
      <c r="P50" s="50"/>
      <c r="Q50" s="3"/>
      <c r="R50" s="3"/>
      <c r="S50" s="106">
        <f t="shared" si="1"/>
        <v>15337</v>
      </c>
      <c r="T50" s="84">
        <v>11864.72</v>
      </c>
      <c r="U50" s="88">
        <v>3268.27</v>
      </c>
      <c r="V50" s="50">
        <f t="shared" si="2"/>
        <v>15132.99</v>
      </c>
      <c r="W50" s="93">
        <f t="shared" si="3"/>
        <v>204.01000000000022</v>
      </c>
      <c r="X50" s="35"/>
      <c r="Y50" s="22"/>
      <c r="Z50" s="108"/>
    </row>
    <row r="51" spans="1:26" s="109" customFormat="1" ht="24" customHeight="1" x14ac:dyDescent="0.25">
      <c r="A51" s="17">
        <v>62</v>
      </c>
      <c r="B51" s="31" t="s">
        <v>121</v>
      </c>
      <c r="C51" s="33" t="s">
        <v>27</v>
      </c>
      <c r="D51" s="29" t="s">
        <v>26</v>
      </c>
      <c r="E51" s="30">
        <v>43669</v>
      </c>
      <c r="F51" s="50">
        <v>24000</v>
      </c>
      <c r="G51" s="50">
        <v>20880</v>
      </c>
      <c r="H51" s="123">
        <v>119</v>
      </c>
      <c r="I51" s="43">
        <f>G51/175*H51+219.56</f>
        <v>14417.96</v>
      </c>
      <c r="J51" s="26">
        <v>15</v>
      </c>
      <c r="K51" s="49">
        <f t="shared" si="4"/>
        <v>1789.7142857142858</v>
      </c>
      <c r="L51" s="52">
        <v>624.49</v>
      </c>
      <c r="M51" s="50"/>
      <c r="N51" s="50"/>
      <c r="O51" s="50"/>
      <c r="P51" s="50"/>
      <c r="Q51" s="3"/>
      <c r="R51" s="3"/>
      <c r="S51" s="106">
        <f>I51-R51+P51+O51+N51+M51+L51+K51</f>
        <v>16832.164285714283</v>
      </c>
      <c r="T51" s="88">
        <v>5077.8100000000004</v>
      </c>
      <c r="U51" s="35">
        <v>9964.64</v>
      </c>
      <c r="V51" s="50">
        <f t="shared" si="2"/>
        <v>15042.45</v>
      </c>
      <c r="W51" s="93">
        <f t="shared" si="3"/>
        <v>1789.7142857142826</v>
      </c>
      <c r="X51" s="35"/>
      <c r="Y51" s="22"/>
      <c r="Z51" s="108"/>
    </row>
    <row r="52" spans="1:26" s="109" customFormat="1" ht="27" customHeight="1" x14ac:dyDescent="0.25">
      <c r="A52" s="17">
        <v>64</v>
      </c>
      <c r="B52" s="31" t="s">
        <v>64</v>
      </c>
      <c r="C52" s="33" t="s">
        <v>29</v>
      </c>
      <c r="D52" s="29" t="s">
        <v>26</v>
      </c>
      <c r="E52" s="25" t="s">
        <v>14</v>
      </c>
      <c r="F52" s="50">
        <v>34500</v>
      </c>
      <c r="G52" s="50">
        <v>30015</v>
      </c>
      <c r="H52" s="123">
        <v>175</v>
      </c>
      <c r="I52" s="43">
        <f t="shared" si="0"/>
        <v>30015</v>
      </c>
      <c r="J52" s="26">
        <v>56</v>
      </c>
      <c r="K52" s="49">
        <f t="shared" si="4"/>
        <v>9604.7999999999993</v>
      </c>
      <c r="L52" s="52"/>
      <c r="M52" s="50"/>
      <c r="N52" s="50"/>
      <c r="O52" s="50"/>
      <c r="P52" s="50"/>
      <c r="Q52" s="3"/>
      <c r="R52" s="3"/>
      <c r="S52" s="106">
        <f t="shared" si="1"/>
        <v>39619.800000000003</v>
      </c>
      <c r="T52" s="88">
        <v>17250</v>
      </c>
      <c r="U52" s="35">
        <v>12765</v>
      </c>
      <c r="V52" s="50">
        <f t="shared" si="2"/>
        <v>30015</v>
      </c>
      <c r="W52" s="93">
        <f t="shared" si="3"/>
        <v>9604.8000000000029</v>
      </c>
      <c r="X52" s="35"/>
      <c r="Y52" s="22"/>
      <c r="Z52" s="108"/>
    </row>
    <row r="53" spans="1:26" s="109" customFormat="1" ht="36.75" customHeight="1" x14ac:dyDescent="0.25">
      <c r="A53" s="17">
        <v>65</v>
      </c>
      <c r="B53" s="31" t="s">
        <v>176</v>
      </c>
      <c r="C53" s="33" t="s">
        <v>177</v>
      </c>
      <c r="D53" s="29" t="s">
        <v>26</v>
      </c>
      <c r="E53" s="30">
        <v>43801</v>
      </c>
      <c r="F53" s="50">
        <v>34500</v>
      </c>
      <c r="G53" s="50">
        <v>30015</v>
      </c>
      <c r="H53" s="123">
        <v>95</v>
      </c>
      <c r="I53" s="43">
        <f>G53/175*H53+441.47</f>
        <v>16735.327142857142</v>
      </c>
      <c r="J53" s="26">
        <v>47</v>
      </c>
      <c r="K53" s="49">
        <f t="shared" si="4"/>
        <v>8061.1714285714279</v>
      </c>
      <c r="L53" s="52">
        <v>624.49</v>
      </c>
      <c r="M53" s="50"/>
      <c r="N53" s="50"/>
      <c r="O53" s="50"/>
      <c r="P53" s="50"/>
      <c r="Q53" s="3"/>
      <c r="R53" s="3"/>
      <c r="S53" s="106">
        <f>I53-R53+P53+O53+N53+M53+L53+K53</f>
        <v>25420.98857142857</v>
      </c>
      <c r="T53" s="88">
        <v>5417.81</v>
      </c>
      <c r="U53" s="35">
        <v>11942.18</v>
      </c>
      <c r="V53" s="50">
        <f t="shared" si="2"/>
        <v>17359.990000000002</v>
      </c>
      <c r="W53" s="93">
        <f t="shared" si="3"/>
        <v>8060.9985714285685</v>
      </c>
      <c r="X53" s="35"/>
      <c r="Y53" s="22"/>
      <c r="Z53" s="108"/>
    </row>
    <row r="54" spans="1:26" s="109" customFormat="1" ht="30.75" customHeight="1" x14ac:dyDescent="0.25">
      <c r="A54" s="17">
        <v>73</v>
      </c>
      <c r="B54" s="40" t="s">
        <v>141</v>
      </c>
      <c r="C54" s="24" t="s">
        <v>142</v>
      </c>
      <c r="D54" s="41" t="s">
        <v>26</v>
      </c>
      <c r="E54" s="42">
        <v>43762</v>
      </c>
      <c r="F54" s="50">
        <v>29000</v>
      </c>
      <c r="G54" s="50">
        <v>25230</v>
      </c>
      <c r="H54" s="123">
        <v>175</v>
      </c>
      <c r="I54" s="43">
        <f>G54/175*H54</f>
        <v>25230</v>
      </c>
      <c r="J54" s="26">
        <v>13</v>
      </c>
      <c r="K54" s="49">
        <f>G54/175*J54</f>
        <v>1874.2285714285715</v>
      </c>
      <c r="L54" s="52"/>
      <c r="M54" s="50"/>
      <c r="N54" s="50"/>
      <c r="O54" s="50"/>
      <c r="P54" s="50"/>
      <c r="Q54" s="3">
        <v>1000</v>
      </c>
      <c r="R54" s="3"/>
      <c r="S54" s="106">
        <f>I54-R54+P54+O54+N54+M54+L54+K54-Q54</f>
        <v>26104.228571428572</v>
      </c>
      <c r="T54" s="88">
        <v>14500</v>
      </c>
      <c r="U54" s="35">
        <v>10730</v>
      </c>
      <c r="V54" s="50">
        <f>T54+U54</f>
        <v>25230</v>
      </c>
      <c r="W54" s="93">
        <f t="shared" ref="W54:W101" si="5">S54-V54</f>
        <v>874.22857142857174</v>
      </c>
      <c r="X54" s="35"/>
      <c r="Y54" s="22"/>
      <c r="Z54" s="108"/>
    </row>
    <row r="55" spans="1:26" s="109" customFormat="1" ht="36.75" customHeight="1" x14ac:dyDescent="0.25">
      <c r="A55" s="17">
        <v>66</v>
      </c>
      <c r="B55" s="31" t="s">
        <v>216</v>
      </c>
      <c r="C55" s="33" t="s">
        <v>27</v>
      </c>
      <c r="D55" s="29"/>
      <c r="E55" s="30"/>
      <c r="F55" s="50"/>
      <c r="G55" s="50">
        <v>20880</v>
      </c>
      <c r="H55" s="123">
        <v>135</v>
      </c>
      <c r="I55" s="43">
        <f t="shared" ref="I55:I101" si="6">G55/175*H55</f>
        <v>16107.428571428572</v>
      </c>
      <c r="J55" s="26">
        <v>38</v>
      </c>
      <c r="K55" s="49">
        <f t="shared" si="4"/>
        <v>4533.9428571428571</v>
      </c>
      <c r="L55" s="52"/>
      <c r="M55" s="50"/>
      <c r="N55" s="50">
        <v>1840</v>
      </c>
      <c r="O55" s="50"/>
      <c r="P55" s="50">
        <v>1000</v>
      </c>
      <c r="Q55" s="3"/>
      <c r="R55" s="3"/>
      <c r="S55" s="106">
        <f>I55-R55+P55+O55+N55+M55+L55+K55</f>
        <v>23481.37142857143</v>
      </c>
      <c r="T55" s="88">
        <v>6550</v>
      </c>
      <c r="U55" s="35">
        <v>11424.45</v>
      </c>
      <c r="V55" s="50">
        <f t="shared" si="2"/>
        <v>17974.45</v>
      </c>
      <c r="W55" s="93">
        <f t="shared" si="5"/>
        <v>5506.9214285714297</v>
      </c>
      <c r="X55" s="35"/>
      <c r="Y55" s="22"/>
      <c r="Z55" s="108"/>
    </row>
    <row r="56" spans="1:26" s="109" customFormat="1" ht="30" customHeight="1" x14ac:dyDescent="0.25">
      <c r="A56" s="17">
        <v>72</v>
      </c>
      <c r="B56" s="31" t="s">
        <v>122</v>
      </c>
      <c r="C56" s="33" t="s">
        <v>27</v>
      </c>
      <c r="D56" s="29" t="s">
        <v>26</v>
      </c>
      <c r="E56" s="30">
        <v>43654</v>
      </c>
      <c r="F56" s="50">
        <v>24000</v>
      </c>
      <c r="G56" s="50">
        <v>20880</v>
      </c>
      <c r="H56" s="123">
        <v>175</v>
      </c>
      <c r="I56" s="43">
        <f>G56/175*H56</f>
        <v>20880</v>
      </c>
      <c r="J56" s="26">
        <v>23</v>
      </c>
      <c r="K56" s="49">
        <f>G56/175*J56</f>
        <v>2744.2285714285713</v>
      </c>
      <c r="L56" s="52"/>
      <c r="M56" s="50"/>
      <c r="N56" s="50"/>
      <c r="O56" s="50"/>
      <c r="P56" s="50">
        <v>2000</v>
      </c>
      <c r="Q56" s="3"/>
      <c r="R56" s="3"/>
      <c r="S56" s="106">
        <f>I56-R56+P56+O56+N56+M56+L56+K56</f>
        <v>25624.228571428572</v>
      </c>
      <c r="T56" s="88">
        <v>12000</v>
      </c>
      <c r="U56" s="35">
        <v>8880</v>
      </c>
      <c r="V56" s="50">
        <f>T56+U56</f>
        <v>20880</v>
      </c>
      <c r="W56" s="93">
        <f t="shared" si="5"/>
        <v>4744.2285714285717</v>
      </c>
      <c r="X56" s="35"/>
      <c r="Y56" s="22"/>
      <c r="Z56" s="108"/>
    </row>
    <row r="57" spans="1:26" s="109" customFormat="1" ht="36.75" customHeight="1" x14ac:dyDescent="0.25">
      <c r="A57" s="17">
        <v>68</v>
      </c>
      <c r="B57" s="31" t="s">
        <v>196</v>
      </c>
      <c r="C57" s="33" t="s">
        <v>197</v>
      </c>
      <c r="D57" s="29" t="s">
        <v>26</v>
      </c>
      <c r="E57" s="30">
        <v>43862</v>
      </c>
      <c r="F57" s="50">
        <v>34500</v>
      </c>
      <c r="G57" s="50">
        <v>30015</v>
      </c>
      <c r="H57" s="123">
        <v>159</v>
      </c>
      <c r="I57" s="43">
        <f>G57/175*H57</f>
        <v>27270.771428571428</v>
      </c>
      <c r="J57" s="26">
        <v>40</v>
      </c>
      <c r="K57" s="49">
        <f>G57/175*J57</f>
        <v>6860.5714285714284</v>
      </c>
      <c r="L57" s="52"/>
      <c r="M57" s="50"/>
      <c r="N57" s="50"/>
      <c r="O57" s="50"/>
      <c r="P57" s="50"/>
      <c r="Q57" s="3"/>
      <c r="R57" s="3"/>
      <c r="S57" s="106">
        <f>I57-R57+P57+O57+N57+M57+L57+K57+380</f>
        <v>34511.342857142859</v>
      </c>
      <c r="T57" s="88">
        <v>17250</v>
      </c>
      <c r="U57" s="35">
        <v>10400.64</v>
      </c>
      <c r="V57" s="50">
        <f>T57+U57</f>
        <v>27650.639999999999</v>
      </c>
      <c r="W57" s="93">
        <f t="shared" si="5"/>
        <v>6860.70285714286</v>
      </c>
      <c r="X57" s="35"/>
      <c r="Y57" s="22"/>
      <c r="Z57" s="108"/>
    </row>
    <row r="58" spans="1:26" s="109" customFormat="1" ht="36.75" customHeight="1" x14ac:dyDescent="0.25">
      <c r="A58" s="17">
        <v>69</v>
      </c>
      <c r="B58" s="31" t="s">
        <v>217</v>
      </c>
      <c r="C58" s="33" t="s">
        <v>203</v>
      </c>
      <c r="D58" s="29"/>
      <c r="E58" s="30"/>
      <c r="F58" s="50"/>
      <c r="G58" s="50">
        <v>25230</v>
      </c>
      <c r="H58" s="123">
        <v>175</v>
      </c>
      <c r="I58" s="43">
        <f t="shared" si="6"/>
        <v>25230</v>
      </c>
      <c r="J58" s="26">
        <v>26</v>
      </c>
      <c r="K58" s="49">
        <f t="shared" si="4"/>
        <v>3748.457142857143</v>
      </c>
      <c r="L58" s="52"/>
      <c r="M58" s="50"/>
      <c r="N58" s="50">
        <v>2499</v>
      </c>
      <c r="O58" s="50"/>
      <c r="P58" s="50"/>
      <c r="Q58" s="3"/>
      <c r="R58" s="3"/>
      <c r="S58" s="106">
        <f>I58-R58+P58+O58+N58+M58+L58+K58</f>
        <v>31477.457142857143</v>
      </c>
      <c r="T58" s="88">
        <v>14500</v>
      </c>
      <c r="U58" s="35">
        <v>13229</v>
      </c>
      <c r="V58" s="50">
        <f t="shared" ref="V58:V101" si="7">T58+U58</f>
        <v>27729</v>
      </c>
      <c r="W58" s="93">
        <f t="shared" si="5"/>
        <v>3748.4571428571435</v>
      </c>
      <c r="X58" s="35"/>
      <c r="Y58" s="22"/>
      <c r="Z58" s="108"/>
    </row>
    <row r="59" spans="1:26" s="109" customFormat="1" ht="30" customHeight="1" x14ac:dyDescent="0.25">
      <c r="A59" s="17">
        <v>71</v>
      </c>
      <c r="B59" s="31" t="s">
        <v>158</v>
      </c>
      <c r="C59" s="33" t="s">
        <v>172</v>
      </c>
      <c r="D59" s="29" t="s">
        <v>26</v>
      </c>
      <c r="E59" s="25" t="s">
        <v>156</v>
      </c>
      <c r="F59" s="50">
        <v>28000</v>
      </c>
      <c r="G59" s="50">
        <v>24360</v>
      </c>
      <c r="H59" s="123">
        <v>175</v>
      </c>
      <c r="I59" s="43">
        <f>G59/175*H59</f>
        <v>24359.999999999996</v>
      </c>
      <c r="J59" s="26">
        <v>30</v>
      </c>
      <c r="K59" s="49">
        <f>G59/175*J59</f>
        <v>4176</v>
      </c>
      <c r="L59" s="52">
        <v>624.49</v>
      </c>
      <c r="M59" s="50"/>
      <c r="N59" s="50"/>
      <c r="O59" s="50"/>
      <c r="P59" s="50"/>
      <c r="Q59" s="3"/>
      <c r="R59" s="3"/>
      <c r="S59" s="106">
        <f>I59-R59+P59+O59+N59+M59+L59+K59</f>
        <v>29160.489999999998</v>
      </c>
      <c r="T59" s="88">
        <v>14624.81</v>
      </c>
      <c r="U59" s="35">
        <v>10360</v>
      </c>
      <c r="V59" s="50">
        <f>T59+U59</f>
        <v>24984.809999999998</v>
      </c>
      <c r="W59" s="93">
        <f t="shared" si="5"/>
        <v>4175.68</v>
      </c>
      <c r="X59" s="35"/>
      <c r="Y59" s="22"/>
      <c r="Z59" s="108"/>
    </row>
    <row r="60" spans="1:26" s="109" customFormat="1" ht="30.75" customHeight="1" x14ac:dyDescent="0.25">
      <c r="A60" s="17">
        <v>74</v>
      </c>
      <c r="B60" s="40" t="s">
        <v>180</v>
      </c>
      <c r="C60" s="24" t="s">
        <v>181</v>
      </c>
      <c r="D60" s="41" t="s">
        <v>26</v>
      </c>
      <c r="E60" s="42">
        <v>43801</v>
      </c>
      <c r="F60" s="50">
        <v>24000</v>
      </c>
      <c r="G60" s="50">
        <v>20880</v>
      </c>
      <c r="H60" s="123">
        <v>175</v>
      </c>
      <c r="I60" s="43">
        <f t="shared" si="6"/>
        <v>20880</v>
      </c>
      <c r="J60" s="26">
        <v>26</v>
      </c>
      <c r="K60" s="49">
        <f t="shared" ref="K60:K101" si="8">G60/175*J60</f>
        <v>3102.1714285714288</v>
      </c>
      <c r="L60" s="52"/>
      <c r="M60" s="50"/>
      <c r="N60" s="50"/>
      <c r="O60" s="50"/>
      <c r="P60" s="50">
        <v>1000</v>
      </c>
      <c r="Q60" s="3"/>
      <c r="R60" s="3"/>
      <c r="S60" s="106">
        <f>I60-R60+P60+O60+N60+M60+L60+K60+182</f>
        <v>25164.17142857143</v>
      </c>
      <c r="T60" s="88">
        <v>12000</v>
      </c>
      <c r="U60" s="35">
        <v>9062</v>
      </c>
      <c r="V60" s="50">
        <f t="shared" si="7"/>
        <v>21062</v>
      </c>
      <c r="W60" s="93">
        <f t="shared" si="5"/>
        <v>4102.1714285714297</v>
      </c>
      <c r="X60" s="35"/>
      <c r="Y60" s="22"/>
      <c r="Z60" s="108"/>
    </row>
    <row r="61" spans="1:26" s="109" customFormat="1" ht="33.75" customHeight="1" x14ac:dyDescent="0.25">
      <c r="A61" s="17">
        <v>75</v>
      </c>
      <c r="B61" s="57" t="s">
        <v>67</v>
      </c>
      <c r="C61" s="58" t="s">
        <v>29</v>
      </c>
      <c r="D61" s="59" t="s">
        <v>26</v>
      </c>
      <c r="E61" s="60" t="s">
        <v>14</v>
      </c>
      <c r="F61" s="61">
        <v>34500</v>
      </c>
      <c r="G61" s="61">
        <v>30015</v>
      </c>
      <c r="H61" s="129">
        <v>175</v>
      </c>
      <c r="I61" s="43">
        <f t="shared" si="6"/>
        <v>30015</v>
      </c>
      <c r="J61" s="55">
        <v>30</v>
      </c>
      <c r="K61" s="49">
        <f t="shared" si="8"/>
        <v>5145.4285714285716</v>
      </c>
      <c r="L61" s="52"/>
      <c r="M61" s="50"/>
      <c r="N61" s="50"/>
      <c r="O61" s="50"/>
      <c r="P61" s="50"/>
      <c r="Q61" s="3"/>
      <c r="R61" s="3"/>
      <c r="S61" s="106">
        <f t="shared" ref="S61:S101" si="9">I61-R61+P61+O61+N61+M61+L61+K61</f>
        <v>35160.428571428572</v>
      </c>
      <c r="T61" s="88">
        <v>17250</v>
      </c>
      <c r="U61" s="35">
        <v>12765</v>
      </c>
      <c r="V61" s="50">
        <f t="shared" si="7"/>
        <v>30015</v>
      </c>
      <c r="W61" s="93">
        <f t="shared" si="5"/>
        <v>5145.4285714285725</v>
      </c>
      <c r="X61" s="35"/>
      <c r="Y61" s="22"/>
      <c r="Z61" s="108"/>
    </row>
    <row r="62" spans="1:26" s="109" customFormat="1" ht="25.5" x14ac:dyDescent="0.25">
      <c r="A62" s="17">
        <v>77</v>
      </c>
      <c r="B62" s="31" t="s">
        <v>182</v>
      </c>
      <c r="C62" s="33" t="s">
        <v>183</v>
      </c>
      <c r="D62" s="29" t="s">
        <v>26</v>
      </c>
      <c r="E62" s="30">
        <v>43804</v>
      </c>
      <c r="F62" s="50">
        <v>29000</v>
      </c>
      <c r="G62" s="50">
        <v>25230</v>
      </c>
      <c r="H62" s="123">
        <v>143</v>
      </c>
      <c r="I62" s="43">
        <f t="shared" si="6"/>
        <v>20616.514285714286</v>
      </c>
      <c r="J62" s="26">
        <v>10</v>
      </c>
      <c r="K62" s="49">
        <f t="shared" si="8"/>
        <v>1441.7142857142858</v>
      </c>
      <c r="L62" s="52"/>
      <c r="M62" s="50"/>
      <c r="N62" s="50"/>
      <c r="O62" s="50"/>
      <c r="P62" s="50"/>
      <c r="Q62" s="3"/>
      <c r="R62" s="3"/>
      <c r="S62" s="106">
        <f t="shared" si="9"/>
        <v>22058.228571428572</v>
      </c>
      <c r="T62" s="88">
        <v>9230</v>
      </c>
      <c r="U62" s="35">
        <v>11412.27</v>
      </c>
      <c r="V62" s="50">
        <f t="shared" si="7"/>
        <v>20642.27</v>
      </c>
      <c r="W62" s="93">
        <f t="shared" si="5"/>
        <v>1415.9585714285713</v>
      </c>
      <c r="X62" s="35"/>
      <c r="Y62" s="22"/>
      <c r="Z62" s="108"/>
    </row>
    <row r="63" spans="1:26" s="109" customFormat="1" ht="27" customHeight="1" x14ac:dyDescent="0.25">
      <c r="A63" s="17">
        <v>78</v>
      </c>
      <c r="B63" s="31" t="s">
        <v>70</v>
      </c>
      <c r="C63" s="33" t="s">
        <v>71</v>
      </c>
      <c r="D63" s="29" t="s">
        <v>26</v>
      </c>
      <c r="E63" s="30">
        <v>43336</v>
      </c>
      <c r="F63" s="50">
        <v>35000</v>
      </c>
      <c r="G63" s="50">
        <v>30450</v>
      </c>
      <c r="H63" s="123">
        <v>175</v>
      </c>
      <c r="I63" s="43">
        <f t="shared" si="6"/>
        <v>30450</v>
      </c>
      <c r="J63" s="26">
        <v>66</v>
      </c>
      <c r="K63" s="49">
        <f t="shared" si="8"/>
        <v>11484</v>
      </c>
      <c r="L63" s="52"/>
      <c r="M63" s="50"/>
      <c r="N63" s="50"/>
      <c r="O63" s="50"/>
      <c r="P63" s="50"/>
      <c r="Q63" s="3"/>
      <c r="R63" s="3"/>
      <c r="S63" s="106">
        <f t="shared" si="9"/>
        <v>41934</v>
      </c>
      <c r="T63" s="88">
        <v>17500</v>
      </c>
      <c r="U63" s="35">
        <v>12950</v>
      </c>
      <c r="V63" s="50">
        <f t="shared" si="7"/>
        <v>30450</v>
      </c>
      <c r="W63" s="93">
        <f t="shared" si="5"/>
        <v>11484</v>
      </c>
      <c r="X63" s="35"/>
      <c r="Y63" s="22"/>
      <c r="Z63" s="108"/>
    </row>
    <row r="64" spans="1:26" s="109" customFormat="1" ht="40.5" customHeight="1" x14ac:dyDescent="0.25">
      <c r="A64" s="17">
        <v>79</v>
      </c>
      <c r="B64" s="31" t="s">
        <v>72</v>
      </c>
      <c r="C64" s="33" t="s">
        <v>43</v>
      </c>
      <c r="D64" s="29" t="s">
        <v>26</v>
      </c>
      <c r="E64" s="30">
        <v>43321</v>
      </c>
      <c r="F64" s="50">
        <v>34500</v>
      </c>
      <c r="G64" s="50">
        <v>30015</v>
      </c>
      <c r="H64" s="123">
        <v>175</v>
      </c>
      <c r="I64" s="43">
        <f t="shared" si="6"/>
        <v>30015</v>
      </c>
      <c r="J64" s="26">
        <v>17</v>
      </c>
      <c r="K64" s="49">
        <f t="shared" si="8"/>
        <v>2915.7428571428568</v>
      </c>
      <c r="L64" s="52"/>
      <c r="M64" s="50"/>
      <c r="N64" s="50"/>
      <c r="O64" s="50"/>
      <c r="P64" s="50">
        <v>2000</v>
      </c>
      <c r="Q64" s="3"/>
      <c r="R64" s="3"/>
      <c r="S64" s="106">
        <f t="shared" si="9"/>
        <v>34930.742857142854</v>
      </c>
      <c r="T64" s="88">
        <v>17250</v>
      </c>
      <c r="U64" s="35">
        <v>12765</v>
      </c>
      <c r="V64" s="50">
        <f t="shared" si="7"/>
        <v>30015</v>
      </c>
      <c r="W64" s="93">
        <f t="shared" si="5"/>
        <v>4915.7428571428536</v>
      </c>
      <c r="X64" s="35"/>
      <c r="Y64" s="22"/>
      <c r="Z64" s="108"/>
    </row>
    <row r="65" spans="1:26" s="109" customFormat="1" ht="29.25" customHeight="1" x14ac:dyDescent="0.25">
      <c r="A65" s="17">
        <v>80</v>
      </c>
      <c r="B65" s="31" t="s">
        <v>159</v>
      </c>
      <c r="C65" s="33" t="s">
        <v>27</v>
      </c>
      <c r="D65" s="29" t="s">
        <v>26</v>
      </c>
      <c r="E65" s="30">
        <v>43787</v>
      </c>
      <c r="F65" s="50">
        <v>2400</v>
      </c>
      <c r="G65" s="50">
        <v>20880</v>
      </c>
      <c r="H65" s="123">
        <v>175</v>
      </c>
      <c r="I65" s="43">
        <f t="shared" si="6"/>
        <v>20880</v>
      </c>
      <c r="J65" s="26">
        <v>12</v>
      </c>
      <c r="K65" s="49">
        <f t="shared" si="8"/>
        <v>1431.7714285714287</v>
      </c>
      <c r="L65" s="52"/>
      <c r="M65" s="50"/>
      <c r="N65" s="50"/>
      <c r="O65" s="50"/>
      <c r="P65" s="50">
        <v>2000</v>
      </c>
      <c r="Q65" s="3"/>
      <c r="R65" s="3"/>
      <c r="S65" s="106">
        <f t="shared" si="9"/>
        <v>24311.771428571428</v>
      </c>
      <c r="T65" s="88">
        <v>12000</v>
      </c>
      <c r="U65" s="35">
        <v>8880</v>
      </c>
      <c r="V65" s="50">
        <f t="shared" si="7"/>
        <v>20880</v>
      </c>
      <c r="W65" s="93">
        <f t="shared" si="5"/>
        <v>3431.7714285714283</v>
      </c>
      <c r="X65" s="35"/>
      <c r="Y65" s="22"/>
      <c r="Z65" s="108"/>
    </row>
    <row r="66" spans="1:26" s="109" customFormat="1" ht="33.75" customHeight="1" x14ac:dyDescent="0.25">
      <c r="A66" s="17">
        <v>81</v>
      </c>
      <c r="B66" s="31" t="s">
        <v>73</v>
      </c>
      <c r="C66" s="33" t="s">
        <v>173</v>
      </c>
      <c r="D66" s="29" t="s">
        <v>26</v>
      </c>
      <c r="E66" s="30">
        <v>43416</v>
      </c>
      <c r="F66" s="50">
        <v>26000</v>
      </c>
      <c r="G66" s="50">
        <v>22620</v>
      </c>
      <c r="H66" s="123">
        <v>175</v>
      </c>
      <c r="I66" s="43">
        <f t="shared" si="6"/>
        <v>22620</v>
      </c>
      <c r="J66" s="26">
        <v>40</v>
      </c>
      <c r="K66" s="49">
        <f t="shared" si="8"/>
        <v>5170.2857142857147</v>
      </c>
      <c r="L66" s="52"/>
      <c r="M66" s="50"/>
      <c r="N66" s="50"/>
      <c r="O66" s="50"/>
      <c r="P66" s="50"/>
      <c r="Q66" s="3"/>
      <c r="R66" s="3"/>
      <c r="S66" s="106">
        <f>I66-R66+P66+O66+N66+M66+L66+K66+182</f>
        <v>27972.285714285714</v>
      </c>
      <c r="T66" s="88">
        <v>13000</v>
      </c>
      <c r="U66" s="35">
        <v>9802</v>
      </c>
      <c r="V66" s="50">
        <f t="shared" si="7"/>
        <v>22802</v>
      </c>
      <c r="W66" s="93">
        <f t="shared" si="5"/>
        <v>5170.2857142857138</v>
      </c>
      <c r="X66" s="35"/>
      <c r="Y66" s="22"/>
      <c r="Z66" s="108"/>
    </row>
    <row r="67" spans="1:26" s="109" customFormat="1" ht="25.5" customHeight="1" x14ac:dyDescent="0.25">
      <c r="A67" s="17">
        <v>83</v>
      </c>
      <c r="B67" s="31" t="s">
        <v>114</v>
      </c>
      <c r="C67" s="33" t="s">
        <v>115</v>
      </c>
      <c r="D67" s="29" t="s">
        <v>11</v>
      </c>
      <c r="E67" s="30">
        <v>43630</v>
      </c>
      <c r="F67" s="50">
        <v>29000</v>
      </c>
      <c r="G67" s="50">
        <v>25230</v>
      </c>
      <c r="H67" s="123">
        <v>95</v>
      </c>
      <c r="I67" s="43">
        <f t="shared" si="6"/>
        <v>13696.285714285716</v>
      </c>
      <c r="J67" s="26">
        <v>20</v>
      </c>
      <c r="K67" s="49">
        <f t="shared" si="8"/>
        <v>2883.4285714285716</v>
      </c>
      <c r="L67" s="52"/>
      <c r="M67" s="50">
        <v>14248</v>
      </c>
      <c r="N67" s="50"/>
      <c r="O67" s="50"/>
      <c r="P67" s="50"/>
      <c r="Q67" s="3"/>
      <c r="R67" s="3"/>
      <c r="S67" s="106">
        <f t="shared" si="9"/>
        <v>30827.71428571429</v>
      </c>
      <c r="T67" s="88">
        <v>24626.46</v>
      </c>
      <c r="U67" s="35">
        <v>582.17999999999995</v>
      </c>
      <c r="V67" s="50">
        <f t="shared" si="7"/>
        <v>25208.639999999999</v>
      </c>
      <c r="W67" s="93">
        <f t="shared" si="5"/>
        <v>5619.0742857142905</v>
      </c>
      <c r="X67" s="35"/>
      <c r="Y67" s="22"/>
      <c r="Z67" s="108"/>
    </row>
    <row r="68" spans="1:26" s="109" customFormat="1" ht="32.25" customHeight="1" x14ac:dyDescent="0.25">
      <c r="A68" s="17">
        <v>85</v>
      </c>
      <c r="B68" s="51" t="s">
        <v>78</v>
      </c>
      <c r="C68" s="33" t="s">
        <v>160</v>
      </c>
      <c r="D68" s="29" t="s">
        <v>26</v>
      </c>
      <c r="E68" s="30">
        <v>43333</v>
      </c>
      <c r="F68" s="50">
        <v>34500</v>
      </c>
      <c r="G68" s="50">
        <v>30000</v>
      </c>
      <c r="H68" s="123">
        <v>135</v>
      </c>
      <c r="I68" s="43">
        <f t="shared" si="6"/>
        <v>23142.857142857141</v>
      </c>
      <c r="J68" s="26">
        <v>58</v>
      </c>
      <c r="K68" s="49">
        <f t="shared" si="8"/>
        <v>9942.8571428571413</v>
      </c>
      <c r="L68" s="52"/>
      <c r="M68" s="50"/>
      <c r="N68" s="50"/>
      <c r="O68" s="50"/>
      <c r="P68" s="50"/>
      <c r="Q68" s="3"/>
      <c r="R68" s="3"/>
      <c r="S68" s="106">
        <f t="shared" si="9"/>
        <v>33085.714285714283</v>
      </c>
      <c r="T68" s="88">
        <v>9410</v>
      </c>
      <c r="U68" s="35">
        <v>13783.09</v>
      </c>
      <c r="V68" s="50">
        <f t="shared" si="7"/>
        <v>23193.09</v>
      </c>
      <c r="W68" s="93">
        <f t="shared" si="5"/>
        <v>9892.6242857142825</v>
      </c>
      <c r="X68" s="35"/>
      <c r="Y68" s="22"/>
      <c r="Z68" s="108"/>
    </row>
    <row r="69" spans="1:26" s="109" customFormat="1" ht="32.25" customHeight="1" x14ac:dyDescent="0.25">
      <c r="A69" s="17">
        <v>86</v>
      </c>
      <c r="B69" s="51" t="s">
        <v>187</v>
      </c>
      <c r="C69" s="33" t="s">
        <v>205</v>
      </c>
      <c r="D69" s="29" t="s">
        <v>26</v>
      </c>
      <c r="E69" s="30">
        <v>43818</v>
      </c>
      <c r="F69" s="50">
        <v>29000</v>
      </c>
      <c r="G69" s="50">
        <v>25230</v>
      </c>
      <c r="H69" s="123">
        <v>175</v>
      </c>
      <c r="I69" s="43">
        <f t="shared" si="6"/>
        <v>25230</v>
      </c>
      <c r="J69" s="26">
        <v>8</v>
      </c>
      <c r="K69" s="49">
        <f t="shared" si="8"/>
        <v>1153.3714285714286</v>
      </c>
      <c r="L69" s="52"/>
      <c r="M69" s="50"/>
      <c r="N69" s="50"/>
      <c r="O69" s="50"/>
      <c r="P69" s="50">
        <v>2000</v>
      </c>
      <c r="Q69" s="3"/>
      <c r="R69" s="3"/>
      <c r="S69" s="106">
        <f t="shared" si="9"/>
        <v>28383.37142857143</v>
      </c>
      <c r="T69" s="88">
        <v>14500</v>
      </c>
      <c r="U69" s="35">
        <v>10730</v>
      </c>
      <c r="V69" s="50">
        <f t="shared" si="7"/>
        <v>25230</v>
      </c>
      <c r="W69" s="93">
        <f t="shared" si="5"/>
        <v>3153.3714285714304</v>
      </c>
      <c r="X69" s="35"/>
      <c r="Y69" s="22"/>
      <c r="Z69" s="108"/>
    </row>
    <row r="70" spans="1:26" s="109" customFormat="1" ht="38.25" customHeight="1" x14ac:dyDescent="0.25">
      <c r="A70" s="17">
        <v>89</v>
      </c>
      <c r="B70" s="31" t="s">
        <v>129</v>
      </c>
      <c r="C70" s="76" t="s">
        <v>130</v>
      </c>
      <c r="D70" s="38" t="s">
        <v>26</v>
      </c>
      <c r="E70" s="39">
        <v>43720</v>
      </c>
      <c r="F70" s="50">
        <v>29000</v>
      </c>
      <c r="G70" s="50">
        <v>25230</v>
      </c>
      <c r="H70" s="123">
        <v>175</v>
      </c>
      <c r="I70" s="43">
        <f>G70/175*H70</f>
        <v>25230</v>
      </c>
      <c r="J70" s="26">
        <v>22</v>
      </c>
      <c r="K70" s="49">
        <f>G70/175*J70</f>
        <v>3171.7714285714287</v>
      </c>
      <c r="L70" s="52"/>
      <c r="M70" s="50"/>
      <c r="N70" s="50"/>
      <c r="O70" s="50"/>
      <c r="P70" s="50"/>
      <c r="Q70" s="3"/>
      <c r="R70" s="3"/>
      <c r="S70" s="106">
        <f>I70-R70+P70+O70+N70+M70+L70+K70</f>
        <v>28401.771428571428</v>
      </c>
      <c r="T70" s="88">
        <v>14500</v>
      </c>
      <c r="U70" s="35">
        <v>10730</v>
      </c>
      <c r="V70" s="50">
        <f>T70+U70</f>
        <v>25230</v>
      </c>
      <c r="W70" s="93">
        <f>S70-V70</f>
        <v>3171.7714285714283</v>
      </c>
      <c r="X70" s="35"/>
      <c r="Y70" s="22"/>
      <c r="Z70" s="108"/>
    </row>
    <row r="71" spans="1:26" s="109" customFormat="1" ht="26.25" customHeight="1" x14ac:dyDescent="0.25">
      <c r="A71" s="17">
        <v>88</v>
      </c>
      <c r="B71" s="57" t="s">
        <v>80</v>
      </c>
      <c r="C71" s="58" t="s">
        <v>29</v>
      </c>
      <c r="D71" s="59" t="s">
        <v>26</v>
      </c>
      <c r="E71" s="63">
        <v>43322</v>
      </c>
      <c r="F71" s="61">
        <v>34500</v>
      </c>
      <c r="G71" s="61">
        <v>30015</v>
      </c>
      <c r="H71" s="129">
        <v>111</v>
      </c>
      <c r="I71" s="43">
        <f t="shared" si="6"/>
        <v>19038.085714285713</v>
      </c>
      <c r="J71" s="26">
        <v>24</v>
      </c>
      <c r="K71" s="49">
        <f t="shared" si="8"/>
        <v>4116.3428571428567</v>
      </c>
      <c r="L71" s="52">
        <v>1812.36</v>
      </c>
      <c r="M71" s="50"/>
      <c r="N71" s="50"/>
      <c r="O71" s="50"/>
      <c r="P71" s="50"/>
      <c r="Q71" s="3"/>
      <c r="R71" s="3"/>
      <c r="S71" s="106">
        <f>I71-R71+P71+O71+N71+M71+L71+K71</f>
        <v>24966.788571428569</v>
      </c>
      <c r="T71" s="88">
        <v>6512.17</v>
      </c>
      <c r="U71" s="35">
        <v>14400.56</v>
      </c>
      <c r="V71" s="50">
        <f t="shared" si="7"/>
        <v>20912.73</v>
      </c>
      <c r="W71" s="93">
        <f t="shared" si="5"/>
        <v>4054.0585714285698</v>
      </c>
      <c r="X71" s="35"/>
      <c r="Y71" s="22"/>
      <c r="Z71" s="108"/>
    </row>
    <row r="72" spans="1:26" s="109" customFormat="1" ht="25.5" customHeight="1" x14ac:dyDescent="0.25">
      <c r="A72" s="17">
        <v>92</v>
      </c>
      <c r="B72" s="31" t="s">
        <v>161</v>
      </c>
      <c r="C72" s="33" t="s">
        <v>174</v>
      </c>
      <c r="D72" s="29" t="s">
        <v>26</v>
      </c>
      <c r="E72" s="30">
        <v>43770</v>
      </c>
      <c r="F72" s="50">
        <v>34500</v>
      </c>
      <c r="G72" s="50">
        <v>30015</v>
      </c>
      <c r="H72" s="123">
        <v>175</v>
      </c>
      <c r="I72" s="43">
        <f>G72/175*H72</f>
        <v>30015</v>
      </c>
      <c r="J72" s="26">
        <v>56</v>
      </c>
      <c r="K72" s="49">
        <f>G72/175*J72</f>
        <v>9604.7999999999993</v>
      </c>
      <c r="L72" s="52"/>
      <c r="M72" s="50"/>
      <c r="N72" s="50"/>
      <c r="O72" s="50"/>
      <c r="P72" s="50"/>
      <c r="Q72" s="3">
        <v>400</v>
      </c>
      <c r="R72" s="3"/>
      <c r="S72" s="106">
        <f>I72-R72+P72+O72+N72+M72+L72+K72-Q72</f>
        <v>39219.800000000003</v>
      </c>
      <c r="T72" s="88">
        <v>17250</v>
      </c>
      <c r="U72" s="35">
        <v>12365</v>
      </c>
      <c r="V72" s="50">
        <f>T72+U72</f>
        <v>29615</v>
      </c>
      <c r="W72" s="93">
        <f>S72-V72</f>
        <v>9604.8000000000029</v>
      </c>
      <c r="X72" s="35"/>
      <c r="Y72" s="22"/>
      <c r="Z72" s="108"/>
    </row>
    <row r="73" spans="1:26" s="109" customFormat="1" ht="33" customHeight="1" x14ac:dyDescent="0.25">
      <c r="A73" s="17">
        <v>90</v>
      </c>
      <c r="B73" s="31" t="s">
        <v>126</v>
      </c>
      <c r="C73" s="33" t="s">
        <v>29</v>
      </c>
      <c r="D73" s="29" t="s">
        <v>26</v>
      </c>
      <c r="E73" s="30" t="s">
        <v>127</v>
      </c>
      <c r="F73" s="50">
        <v>34500</v>
      </c>
      <c r="G73" s="50">
        <v>30015</v>
      </c>
      <c r="H73" s="123">
        <v>175</v>
      </c>
      <c r="I73" s="43">
        <f t="shared" si="6"/>
        <v>30015</v>
      </c>
      <c r="J73" s="26">
        <v>25</v>
      </c>
      <c r="K73" s="49">
        <f t="shared" si="8"/>
        <v>4287.8571428571422</v>
      </c>
      <c r="L73" s="52"/>
      <c r="M73" s="50"/>
      <c r="N73" s="50"/>
      <c r="O73" s="50"/>
      <c r="P73" s="50"/>
      <c r="Q73" s="3"/>
      <c r="R73" s="3"/>
      <c r="S73" s="106">
        <f>I73-R73+P73+O73+N73+M73+L73+K73+182</f>
        <v>34484.857142857145</v>
      </c>
      <c r="T73" s="88">
        <v>17250</v>
      </c>
      <c r="U73" s="35">
        <v>12947</v>
      </c>
      <c r="V73" s="50">
        <f t="shared" si="7"/>
        <v>30197</v>
      </c>
      <c r="W73" s="93">
        <f t="shared" si="5"/>
        <v>4287.8571428571449</v>
      </c>
      <c r="X73" s="35"/>
      <c r="Y73" s="22"/>
      <c r="Z73" s="108"/>
    </row>
    <row r="74" spans="1:26" s="109" customFormat="1" ht="32.25" customHeight="1" x14ac:dyDescent="0.25">
      <c r="A74" s="17">
        <v>93</v>
      </c>
      <c r="B74" s="31" t="s">
        <v>201</v>
      </c>
      <c r="C74" s="33" t="s">
        <v>209</v>
      </c>
      <c r="D74" s="29" t="s">
        <v>26</v>
      </c>
      <c r="E74" s="30">
        <v>43759</v>
      </c>
      <c r="F74" s="50">
        <v>34500</v>
      </c>
      <c r="G74" s="50">
        <v>30015</v>
      </c>
      <c r="H74" s="123">
        <v>175</v>
      </c>
      <c r="I74" s="43">
        <f t="shared" si="6"/>
        <v>30015</v>
      </c>
      <c r="J74" s="26">
        <v>29</v>
      </c>
      <c r="K74" s="49">
        <f t="shared" si="8"/>
        <v>4973.9142857142851</v>
      </c>
      <c r="L74" s="52"/>
      <c r="M74" s="50"/>
      <c r="N74" s="50"/>
      <c r="O74" s="50"/>
      <c r="P74" s="50"/>
      <c r="Q74" s="3"/>
      <c r="R74" s="3"/>
      <c r="S74" s="106">
        <f t="shared" si="9"/>
        <v>34988.914285714287</v>
      </c>
      <c r="T74" s="88">
        <v>17250</v>
      </c>
      <c r="U74" s="35">
        <v>12765</v>
      </c>
      <c r="V74" s="50">
        <f t="shared" si="7"/>
        <v>30015</v>
      </c>
      <c r="W74" s="93">
        <f t="shared" si="5"/>
        <v>4973.914285714287</v>
      </c>
      <c r="X74" s="35"/>
      <c r="Y74" s="22"/>
      <c r="Z74" s="108"/>
    </row>
    <row r="75" spans="1:26" s="109" customFormat="1" ht="28.5" customHeight="1" x14ac:dyDescent="0.25">
      <c r="A75" s="17">
        <v>94</v>
      </c>
      <c r="B75" s="51" t="s">
        <v>82</v>
      </c>
      <c r="C75" s="33" t="s">
        <v>29</v>
      </c>
      <c r="D75" s="29" t="s">
        <v>26</v>
      </c>
      <c r="E75" s="30">
        <v>43283</v>
      </c>
      <c r="F75" s="50">
        <v>34500</v>
      </c>
      <c r="G75" s="50">
        <v>30015</v>
      </c>
      <c r="H75" s="123">
        <v>175</v>
      </c>
      <c r="I75" s="43">
        <f t="shared" si="6"/>
        <v>30015</v>
      </c>
      <c r="J75" s="26">
        <v>15</v>
      </c>
      <c r="K75" s="49">
        <f t="shared" si="8"/>
        <v>2572.7142857142858</v>
      </c>
      <c r="L75" s="52"/>
      <c r="M75" s="50"/>
      <c r="N75" s="50"/>
      <c r="O75" s="50"/>
      <c r="P75" s="50"/>
      <c r="Q75" s="3"/>
      <c r="R75" s="3"/>
      <c r="S75" s="106">
        <f t="shared" si="9"/>
        <v>32587.714285714286</v>
      </c>
      <c r="T75" s="88">
        <v>17250</v>
      </c>
      <c r="U75" s="35">
        <v>12765</v>
      </c>
      <c r="V75" s="50">
        <f t="shared" si="7"/>
        <v>30015</v>
      </c>
      <c r="W75" s="93">
        <f t="shared" si="5"/>
        <v>2572.7142857142862</v>
      </c>
      <c r="X75" s="35"/>
      <c r="Y75" s="22"/>
      <c r="Z75" s="108"/>
    </row>
    <row r="76" spans="1:26" s="109" customFormat="1" ht="34.5" customHeight="1" x14ac:dyDescent="0.25">
      <c r="A76" s="17">
        <v>95</v>
      </c>
      <c r="B76" s="31" t="s">
        <v>83</v>
      </c>
      <c r="C76" s="33" t="s">
        <v>36</v>
      </c>
      <c r="D76" s="29" t="s">
        <v>11</v>
      </c>
      <c r="E76" s="25" t="s">
        <v>14</v>
      </c>
      <c r="F76" s="50">
        <v>38000</v>
      </c>
      <c r="G76" s="50">
        <v>33060</v>
      </c>
      <c r="H76" s="123">
        <v>120</v>
      </c>
      <c r="I76" s="43">
        <f t="shared" si="6"/>
        <v>22669.714285714286</v>
      </c>
      <c r="J76" s="26">
        <v>21</v>
      </c>
      <c r="K76" s="49">
        <f t="shared" si="8"/>
        <v>3967.2</v>
      </c>
      <c r="L76" s="52"/>
      <c r="M76" s="50">
        <v>18476</v>
      </c>
      <c r="N76" s="50"/>
      <c r="O76" s="50"/>
      <c r="P76" s="50"/>
      <c r="Q76" s="3"/>
      <c r="R76" s="3"/>
      <c r="S76" s="106">
        <f t="shared" si="9"/>
        <v>45112.914285714287</v>
      </c>
      <c r="T76" s="97">
        <v>32919.78</v>
      </c>
      <c r="U76" s="35">
        <v>3540.09</v>
      </c>
      <c r="V76" s="50">
        <f t="shared" si="7"/>
        <v>36459.869999999995</v>
      </c>
      <c r="W76" s="93">
        <f t="shared" si="5"/>
        <v>8653.0442857142916</v>
      </c>
      <c r="X76" s="35"/>
      <c r="Y76" s="22"/>
      <c r="Z76" s="108"/>
    </row>
    <row r="77" spans="1:26" s="109" customFormat="1" ht="30" customHeight="1" x14ac:dyDescent="0.25">
      <c r="A77" s="17">
        <v>96</v>
      </c>
      <c r="B77" s="31" t="s">
        <v>84</v>
      </c>
      <c r="C77" s="33" t="s">
        <v>29</v>
      </c>
      <c r="D77" s="29" t="s">
        <v>26</v>
      </c>
      <c r="E77" s="25" t="s">
        <v>14</v>
      </c>
      <c r="F77" s="50">
        <v>34500</v>
      </c>
      <c r="G77" s="50">
        <v>30015</v>
      </c>
      <c r="H77" s="123">
        <v>175</v>
      </c>
      <c r="I77" s="43">
        <f t="shared" si="6"/>
        <v>30015</v>
      </c>
      <c r="J77" s="26">
        <v>41</v>
      </c>
      <c r="K77" s="49">
        <f t="shared" si="8"/>
        <v>7032.0857142857139</v>
      </c>
      <c r="L77" s="52"/>
      <c r="M77" s="50"/>
      <c r="N77" s="50"/>
      <c r="O77" s="50"/>
      <c r="P77" s="50"/>
      <c r="Q77" s="3">
        <v>400</v>
      </c>
      <c r="R77" s="3"/>
      <c r="S77" s="106">
        <f>I77-R77+P77+O77+N77+M77+L77+K77-Q77</f>
        <v>36647.085714285713</v>
      </c>
      <c r="T77" s="88">
        <v>17250</v>
      </c>
      <c r="U77" s="35">
        <v>12365</v>
      </c>
      <c r="V77" s="50">
        <f t="shared" si="7"/>
        <v>29615</v>
      </c>
      <c r="W77" s="93">
        <f t="shared" si="5"/>
        <v>7032.085714285713</v>
      </c>
      <c r="X77" s="35"/>
      <c r="Y77" s="22"/>
      <c r="Z77" s="108"/>
    </row>
    <row r="78" spans="1:26" s="109" customFormat="1" ht="29.25" customHeight="1" x14ac:dyDescent="0.25">
      <c r="A78" s="17">
        <v>97</v>
      </c>
      <c r="B78" s="57" t="s">
        <v>85</v>
      </c>
      <c r="C78" s="58" t="s">
        <v>170</v>
      </c>
      <c r="D78" s="59" t="s">
        <v>26</v>
      </c>
      <c r="E78" s="60" t="s">
        <v>14</v>
      </c>
      <c r="F78" s="61">
        <v>28000</v>
      </c>
      <c r="G78" s="61">
        <v>24360</v>
      </c>
      <c r="H78" s="129">
        <v>95</v>
      </c>
      <c r="I78" s="43">
        <v>13287.3</v>
      </c>
      <c r="J78" s="55">
        <v>36</v>
      </c>
      <c r="K78" s="49">
        <f t="shared" si="8"/>
        <v>5011.2</v>
      </c>
      <c r="L78" s="52">
        <v>1228.47</v>
      </c>
      <c r="M78" s="50"/>
      <c r="N78" s="50"/>
      <c r="O78" s="50"/>
      <c r="P78" s="50"/>
      <c r="Q78" s="3"/>
      <c r="R78" s="3"/>
      <c r="S78" s="106">
        <f t="shared" si="9"/>
        <v>19526.969999999998</v>
      </c>
      <c r="T78" s="88">
        <v>5048.04</v>
      </c>
      <c r="U78" s="35">
        <v>9467.73</v>
      </c>
      <c r="V78" s="50">
        <f t="shared" si="7"/>
        <v>14515.77</v>
      </c>
      <c r="W78" s="93">
        <f t="shared" si="5"/>
        <v>5011.1999999999971</v>
      </c>
      <c r="X78" s="35"/>
      <c r="Y78" s="22"/>
      <c r="Z78" s="108"/>
    </row>
    <row r="79" spans="1:26" s="109" customFormat="1" ht="28.5" customHeight="1" x14ac:dyDescent="0.25">
      <c r="A79" s="17">
        <v>104</v>
      </c>
      <c r="B79" s="31" t="s">
        <v>191</v>
      </c>
      <c r="C79" s="33" t="s">
        <v>168</v>
      </c>
      <c r="D79" s="29" t="s">
        <v>26</v>
      </c>
      <c r="E79" s="25" t="s">
        <v>190</v>
      </c>
      <c r="F79" s="50">
        <v>34500</v>
      </c>
      <c r="G79" s="50">
        <v>30015</v>
      </c>
      <c r="H79" s="123">
        <v>175</v>
      </c>
      <c r="I79" s="43">
        <f>G79/175*H79</f>
        <v>30015</v>
      </c>
      <c r="J79" s="26">
        <v>74</v>
      </c>
      <c r="K79" s="49">
        <f>G79/175*J79</f>
        <v>12692.057142857142</v>
      </c>
      <c r="L79" s="52"/>
      <c r="M79" s="50"/>
      <c r="N79" s="50"/>
      <c r="O79" s="50"/>
      <c r="P79" s="50"/>
      <c r="Q79" s="3"/>
      <c r="R79" s="3"/>
      <c r="S79" s="106">
        <f>I79-R79+P79+O79+N79+M79+L79+K79+182</f>
        <v>42889.057142857142</v>
      </c>
      <c r="T79" s="88">
        <v>17250</v>
      </c>
      <c r="U79" s="35">
        <v>12947</v>
      </c>
      <c r="V79" s="50">
        <f>T79+U79</f>
        <v>30197</v>
      </c>
      <c r="W79" s="93">
        <f>S79-V79</f>
        <v>12692.057142857142</v>
      </c>
      <c r="X79" s="35"/>
      <c r="Y79" s="22"/>
      <c r="Z79" s="108"/>
    </row>
    <row r="80" spans="1:26" s="109" customFormat="1" ht="29.25" customHeight="1" x14ac:dyDescent="0.25">
      <c r="A80" s="17">
        <v>98</v>
      </c>
      <c r="B80" s="57" t="s">
        <v>218</v>
      </c>
      <c r="C80" s="33" t="s">
        <v>27</v>
      </c>
      <c r="D80" s="59"/>
      <c r="E80" s="60"/>
      <c r="F80" s="61"/>
      <c r="G80" s="61">
        <v>20880</v>
      </c>
      <c r="H80" s="129">
        <v>135</v>
      </c>
      <c r="I80" s="43">
        <v>16134.45</v>
      </c>
      <c r="J80" s="55">
        <v>38</v>
      </c>
      <c r="K80" s="49">
        <f t="shared" si="8"/>
        <v>4533.9428571428571</v>
      </c>
      <c r="L80" s="52"/>
      <c r="M80" s="50"/>
      <c r="N80" s="50">
        <v>1723</v>
      </c>
      <c r="O80" s="50"/>
      <c r="P80" s="50"/>
      <c r="Q80" s="3"/>
      <c r="R80" s="3"/>
      <c r="S80" s="106">
        <f>I80-R80+P80+O80+N80+M80+L80+K80</f>
        <v>22391.392857142859</v>
      </c>
      <c r="T80" s="88">
        <v>6550</v>
      </c>
      <c r="U80" s="35">
        <v>11307.45</v>
      </c>
      <c r="V80" s="50">
        <f t="shared" si="7"/>
        <v>17857.45</v>
      </c>
      <c r="W80" s="93">
        <f>S80-V80</f>
        <v>4533.942857142858</v>
      </c>
      <c r="X80" s="35"/>
      <c r="Y80" s="22"/>
      <c r="Z80" s="108"/>
    </row>
    <row r="81" spans="1:26" s="109" customFormat="1" ht="28.5" customHeight="1" x14ac:dyDescent="0.25">
      <c r="A81" s="17">
        <v>99</v>
      </c>
      <c r="B81" s="31" t="s">
        <v>86</v>
      </c>
      <c r="C81" s="33" t="s">
        <v>29</v>
      </c>
      <c r="D81" s="29" t="s">
        <v>26</v>
      </c>
      <c r="E81" s="30">
        <v>43313</v>
      </c>
      <c r="F81" s="50">
        <v>34500</v>
      </c>
      <c r="G81" s="50">
        <v>30015</v>
      </c>
      <c r="H81" s="123">
        <v>103</v>
      </c>
      <c r="I81" s="43">
        <f t="shared" si="6"/>
        <v>17665.971428571429</v>
      </c>
      <c r="J81" s="26">
        <v>11</v>
      </c>
      <c r="K81" s="49">
        <f t="shared" si="8"/>
        <v>1886.6571428571428</v>
      </c>
      <c r="L81" s="52">
        <v>1429.97</v>
      </c>
      <c r="M81" s="50"/>
      <c r="N81" s="50"/>
      <c r="O81" s="50"/>
      <c r="P81" s="50"/>
      <c r="Q81" s="3"/>
      <c r="R81" s="3"/>
      <c r="S81" s="106">
        <f>I81-R81+P81+O81+N81+M81+L81+K81+78.89</f>
        <v>21061.488571428574</v>
      </c>
      <c r="T81" s="88">
        <v>4569.6400000000003</v>
      </c>
      <c r="U81" s="35">
        <v>14596.36</v>
      </c>
      <c r="V81" s="50">
        <f t="shared" si="7"/>
        <v>19166</v>
      </c>
      <c r="W81" s="93">
        <f t="shared" si="5"/>
        <v>1895.4885714285738</v>
      </c>
      <c r="X81" s="35"/>
      <c r="Y81" s="22"/>
      <c r="Z81" s="108"/>
    </row>
    <row r="82" spans="1:26" s="109" customFormat="1" ht="30" customHeight="1" x14ac:dyDescent="0.25">
      <c r="A82" s="17">
        <v>100</v>
      </c>
      <c r="B82" s="31" t="s">
        <v>87</v>
      </c>
      <c r="C82" s="33" t="s">
        <v>223</v>
      </c>
      <c r="D82" s="29" t="s">
        <v>26</v>
      </c>
      <c r="E82" s="30">
        <v>43339</v>
      </c>
      <c r="F82" s="50">
        <f>1600+40000</f>
        <v>41600</v>
      </c>
      <c r="G82" s="50">
        <v>25230</v>
      </c>
      <c r="H82" s="123">
        <v>175</v>
      </c>
      <c r="I82" s="43">
        <f t="shared" si="6"/>
        <v>25230</v>
      </c>
      <c r="J82" s="26">
        <v>24</v>
      </c>
      <c r="K82" s="49">
        <f t="shared" si="8"/>
        <v>3460.1142857142859</v>
      </c>
      <c r="L82" s="52"/>
      <c r="M82" s="50"/>
      <c r="N82" s="50"/>
      <c r="O82" s="50"/>
      <c r="P82" s="50"/>
      <c r="Q82" s="3"/>
      <c r="R82" s="50"/>
      <c r="S82" s="106">
        <f>I82-R82+P82+O82+N82+M82+L82+K82</f>
        <v>28690.114285714284</v>
      </c>
      <c r="T82" s="88">
        <v>14500</v>
      </c>
      <c r="U82" s="35">
        <v>10730</v>
      </c>
      <c r="V82" s="50">
        <f t="shared" si="7"/>
        <v>25230</v>
      </c>
      <c r="W82" s="93">
        <f t="shared" si="5"/>
        <v>3460.1142857142841</v>
      </c>
      <c r="X82" s="35"/>
      <c r="Y82" s="22"/>
      <c r="Z82" s="108"/>
    </row>
    <row r="83" spans="1:26" s="109" customFormat="1" ht="30.75" customHeight="1" x14ac:dyDescent="0.25">
      <c r="A83" s="17">
        <v>101</v>
      </c>
      <c r="B83" s="31" t="s">
        <v>88</v>
      </c>
      <c r="C83" s="33" t="s">
        <v>43</v>
      </c>
      <c r="D83" s="29" t="s">
        <v>26</v>
      </c>
      <c r="E83" s="25" t="s">
        <v>14</v>
      </c>
      <c r="F83" s="50">
        <v>34500</v>
      </c>
      <c r="G83" s="50">
        <v>30015</v>
      </c>
      <c r="H83" s="123">
        <v>167</v>
      </c>
      <c r="I83" s="43">
        <f t="shared" si="6"/>
        <v>28642.885714285712</v>
      </c>
      <c r="J83" s="26">
        <v>62</v>
      </c>
      <c r="K83" s="49">
        <f t="shared" si="8"/>
        <v>10633.885714285714</v>
      </c>
      <c r="L83" s="52">
        <v>1460.05</v>
      </c>
      <c r="M83" s="50"/>
      <c r="N83" s="50"/>
      <c r="O83" s="50"/>
      <c r="P83" s="50"/>
      <c r="Q83" s="50"/>
      <c r="R83" s="3"/>
      <c r="S83" s="106">
        <f t="shared" si="9"/>
        <v>40736.821428571428</v>
      </c>
      <c r="T83" s="88">
        <v>17140.05</v>
      </c>
      <c r="U83" s="35">
        <v>12969.82</v>
      </c>
      <c r="V83" s="50">
        <f t="shared" si="7"/>
        <v>30109.87</v>
      </c>
      <c r="W83" s="93">
        <f t="shared" si="5"/>
        <v>10626.951428571429</v>
      </c>
      <c r="X83" s="35"/>
      <c r="Y83" s="22"/>
      <c r="Z83" s="108"/>
    </row>
    <row r="84" spans="1:26" s="109" customFormat="1" ht="28.5" customHeight="1" x14ac:dyDescent="0.25">
      <c r="A84" s="17">
        <v>103</v>
      </c>
      <c r="B84" s="31" t="s">
        <v>89</v>
      </c>
      <c r="C84" s="33" t="s">
        <v>27</v>
      </c>
      <c r="D84" s="29" t="s">
        <v>26</v>
      </c>
      <c r="E84" s="25" t="s">
        <v>15</v>
      </c>
      <c r="F84" s="50">
        <v>24000</v>
      </c>
      <c r="G84" s="50">
        <v>20880</v>
      </c>
      <c r="H84" s="123">
        <v>175</v>
      </c>
      <c r="I84" s="43">
        <f t="shared" si="6"/>
        <v>20880</v>
      </c>
      <c r="J84" s="26">
        <v>9</v>
      </c>
      <c r="K84" s="49">
        <f t="shared" si="8"/>
        <v>1073.8285714285714</v>
      </c>
      <c r="L84" s="52"/>
      <c r="M84" s="50"/>
      <c r="N84" s="50"/>
      <c r="O84" s="50"/>
      <c r="P84" s="50">
        <v>2000</v>
      </c>
      <c r="Q84" s="3"/>
      <c r="R84" s="3"/>
      <c r="S84" s="106">
        <f t="shared" si="9"/>
        <v>23953.82857142857</v>
      </c>
      <c r="T84" s="88">
        <v>12000</v>
      </c>
      <c r="U84" s="35">
        <v>8880</v>
      </c>
      <c r="V84" s="50">
        <f t="shared" si="7"/>
        <v>20880</v>
      </c>
      <c r="W84" s="93">
        <f t="shared" si="5"/>
        <v>3073.8285714285703</v>
      </c>
      <c r="X84" s="35"/>
      <c r="Y84" s="22"/>
      <c r="Z84" s="108"/>
    </row>
    <row r="85" spans="1:26" s="109" customFormat="1" ht="38.25" customHeight="1" x14ac:dyDescent="0.25">
      <c r="A85" s="17">
        <v>105</v>
      </c>
      <c r="B85" s="40" t="s">
        <v>90</v>
      </c>
      <c r="C85" s="24" t="s">
        <v>27</v>
      </c>
      <c r="D85" s="41" t="s">
        <v>26</v>
      </c>
      <c r="E85" s="32" t="s">
        <v>108</v>
      </c>
      <c r="F85" s="50">
        <v>24000</v>
      </c>
      <c r="G85" s="50">
        <v>20880</v>
      </c>
      <c r="H85" s="123">
        <v>72</v>
      </c>
      <c r="I85" s="43">
        <f t="shared" si="6"/>
        <v>8590.6285714285714</v>
      </c>
      <c r="J85" s="26">
        <v>53</v>
      </c>
      <c r="K85" s="49">
        <f t="shared" si="8"/>
        <v>6323.6571428571433</v>
      </c>
      <c r="L85" s="52">
        <v>1465.88</v>
      </c>
      <c r="M85" s="50">
        <v>17039</v>
      </c>
      <c r="N85" s="50"/>
      <c r="O85" s="50"/>
      <c r="P85" s="50"/>
      <c r="Q85" s="3"/>
      <c r="R85" s="3"/>
      <c r="S85" s="106">
        <f t="shared" si="9"/>
        <v>33419.165714285715</v>
      </c>
      <c r="T85" s="98">
        <v>21260.2</v>
      </c>
      <c r="U85" s="35">
        <v>188.1</v>
      </c>
      <c r="V85" s="50">
        <f t="shared" si="7"/>
        <v>21448.3</v>
      </c>
      <c r="W85" s="93">
        <f t="shared" si="5"/>
        <v>11970.865714285716</v>
      </c>
      <c r="X85" s="35"/>
      <c r="Y85" s="22"/>
      <c r="Z85" s="108"/>
    </row>
    <row r="86" spans="1:26" s="109" customFormat="1" ht="28.5" customHeight="1" x14ac:dyDescent="0.25">
      <c r="A86" s="17">
        <v>106</v>
      </c>
      <c r="B86" s="57" t="s">
        <v>91</v>
      </c>
      <c r="C86" s="58" t="s">
        <v>175</v>
      </c>
      <c r="D86" s="59" t="s">
        <v>26</v>
      </c>
      <c r="E86" s="60" t="s">
        <v>14</v>
      </c>
      <c r="F86" s="50">
        <v>28000</v>
      </c>
      <c r="G86" s="50">
        <v>24360</v>
      </c>
      <c r="H86" s="129">
        <v>103</v>
      </c>
      <c r="I86" s="43">
        <f t="shared" si="6"/>
        <v>14337.599999999999</v>
      </c>
      <c r="J86" s="55">
        <v>19</v>
      </c>
      <c r="K86" s="49">
        <f t="shared" si="8"/>
        <v>2644.7999999999997</v>
      </c>
      <c r="L86" s="52"/>
      <c r="M86" s="50">
        <v>13689</v>
      </c>
      <c r="N86" s="50"/>
      <c r="O86" s="50"/>
      <c r="P86" s="50"/>
      <c r="Q86" s="3"/>
      <c r="R86" s="3"/>
      <c r="S86" s="106">
        <f t="shared" si="9"/>
        <v>30671.399999999998</v>
      </c>
      <c r="T86" s="99">
        <v>24933.94</v>
      </c>
      <c r="U86" s="35">
        <v>394.45</v>
      </c>
      <c r="V86" s="50">
        <f t="shared" si="7"/>
        <v>25328.39</v>
      </c>
      <c r="W86" s="93">
        <f t="shared" si="5"/>
        <v>5343.0099999999984</v>
      </c>
      <c r="X86" s="35"/>
      <c r="Y86" s="22"/>
      <c r="Z86" s="108"/>
    </row>
    <row r="87" spans="1:26" s="109" customFormat="1" ht="25.5" customHeight="1" x14ac:dyDescent="0.25">
      <c r="A87" s="17">
        <v>109</v>
      </c>
      <c r="B87" s="34" t="s">
        <v>128</v>
      </c>
      <c r="C87" s="24" t="s">
        <v>27</v>
      </c>
      <c r="D87" s="41" t="s">
        <v>26</v>
      </c>
      <c r="E87" s="42">
        <v>43678</v>
      </c>
      <c r="F87" s="50">
        <v>21400</v>
      </c>
      <c r="G87" s="50">
        <v>15660</v>
      </c>
      <c r="H87" s="123">
        <v>131</v>
      </c>
      <c r="I87" s="43">
        <v>15660</v>
      </c>
      <c r="J87" s="26">
        <v>20</v>
      </c>
      <c r="K87" s="49">
        <f>G87/131*J87</f>
        <v>2390.8396946564885</v>
      </c>
      <c r="L87" s="52"/>
      <c r="M87" s="50"/>
      <c r="N87" s="50"/>
      <c r="O87" s="50"/>
      <c r="P87" s="50"/>
      <c r="Q87" s="3"/>
      <c r="R87" s="3"/>
      <c r="S87" s="106">
        <f>I87-R87+P87+O87+N87+M87+L87+K87</f>
        <v>18050.83969465649</v>
      </c>
      <c r="T87" s="88">
        <v>9000</v>
      </c>
      <c r="U87" s="35">
        <v>7024</v>
      </c>
      <c r="V87" s="50">
        <f>T87+U87</f>
        <v>16024</v>
      </c>
      <c r="W87" s="93">
        <f>S87-V87</f>
        <v>2026.8396946564899</v>
      </c>
      <c r="X87" s="35"/>
      <c r="Y87" s="22"/>
      <c r="Z87" s="108"/>
    </row>
    <row r="88" spans="1:26" s="109" customFormat="1" ht="25.5" x14ac:dyDescent="0.25">
      <c r="A88" s="17">
        <v>108</v>
      </c>
      <c r="B88" s="40" t="s">
        <v>92</v>
      </c>
      <c r="C88" s="24" t="s">
        <v>27</v>
      </c>
      <c r="D88" s="41" t="s">
        <v>26</v>
      </c>
      <c r="E88" s="32" t="s">
        <v>108</v>
      </c>
      <c r="F88" s="50">
        <v>24000</v>
      </c>
      <c r="G88" s="50">
        <v>20880</v>
      </c>
      <c r="H88" s="123">
        <v>175</v>
      </c>
      <c r="I88" s="43">
        <f t="shared" si="6"/>
        <v>20880</v>
      </c>
      <c r="J88" s="26">
        <v>77</v>
      </c>
      <c r="K88" s="49">
        <f t="shared" si="8"/>
        <v>9187.2000000000007</v>
      </c>
      <c r="L88" s="52"/>
      <c r="M88" s="50"/>
      <c r="N88" s="50"/>
      <c r="O88" s="50"/>
      <c r="P88" s="50">
        <v>2000</v>
      </c>
      <c r="Q88" s="3"/>
      <c r="R88" s="3"/>
      <c r="S88" s="106">
        <f t="shared" si="9"/>
        <v>32067.200000000001</v>
      </c>
      <c r="T88" s="88">
        <v>12000</v>
      </c>
      <c r="U88" s="35">
        <v>8880</v>
      </c>
      <c r="V88" s="50">
        <f t="shared" si="7"/>
        <v>20880</v>
      </c>
      <c r="W88" s="93">
        <f t="shared" si="5"/>
        <v>11187.2</v>
      </c>
      <c r="X88" s="35"/>
      <c r="Y88" s="22"/>
      <c r="Z88" s="108"/>
    </row>
    <row r="89" spans="1:26" s="109" customFormat="1" ht="33.75" x14ac:dyDescent="0.25">
      <c r="A89" s="17">
        <v>111</v>
      </c>
      <c r="B89" s="31" t="s">
        <v>93</v>
      </c>
      <c r="C89" s="33" t="s">
        <v>40</v>
      </c>
      <c r="D89" s="29" t="s">
        <v>26</v>
      </c>
      <c r="E89" s="30">
        <v>43402</v>
      </c>
      <c r="F89" s="50">
        <v>29000</v>
      </c>
      <c r="G89" s="50">
        <v>25230</v>
      </c>
      <c r="H89" s="123">
        <v>104</v>
      </c>
      <c r="I89" s="43">
        <f>G89/175*H89</f>
        <v>14993.828571428572</v>
      </c>
      <c r="J89" s="26">
        <v>12</v>
      </c>
      <c r="K89" s="49">
        <f>G89/175*J89</f>
        <v>1730.0571428571429</v>
      </c>
      <c r="L89" s="52"/>
      <c r="M89" s="50">
        <v>11439</v>
      </c>
      <c r="N89" s="50"/>
      <c r="O89" s="50">
        <v>4000</v>
      </c>
      <c r="P89" s="50"/>
      <c r="Q89" s="3"/>
      <c r="R89" s="3"/>
      <c r="S89" s="106">
        <f>I89-R89+P89+O89+N89+M89+L89+K89</f>
        <v>32162.885714285716</v>
      </c>
      <c r="T89" s="88">
        <v>24574.54</v>
      </c>
      <c r="U89" s="35">
        <v>4408.3599999999997</v>
      </c>
      <c r="V89" s="50">
        <f>T89+U89</f>
        <v>28982.9</v>
      </c>
      <c r="W89" s="93">
        <f>S89-V89</f>
        <v>3179.9857142857145</v>
      </c>
      <c r="X89" s="35"/>
      <c r="Y89" s="22"/>
      <c r="Z89" s="108"/>
    </row>
    <row r="90" spans="1:26" s="109" customFormat="1" ht="22.5" x14ac:dyDescent="0.25">
      <c r="A90" s="17">
        <v>110</v>
      </c>
      <c r="B90" s="34" t="s">
        <v>219</v>
      </c>
      <c r="C90" s="24" t="s">
        <v>27</v>
      </c>
      <c r="D90" s="41"/>
      <c r="E90" s="42"/>
      <c r="F90" s="50"/>
      <c r="G90" s="50">
        <v>20880</v>
      </c>
      <c r="H90" s="123">
        <v>135</v>
      </c>
      <c r="I90" s="43">
        <f t="shared" si="6"/>
        <v>16107.428571428572</v>
      </c>
      <c r="J90" s="26">
        <v>101</v>
      </c>
      <c r="K90" s="49">
        <f t="shared" si="8"/>
        <v>12050.742857142857</v>
      </c>
      <c r="L90" s="52"/>
      <c r="M90" s="50"/>
      <c r="N90" s="50">
        <v>1723</v>
      </c>
      <c r="O90" s="50"/>
      <c r="P90" s="50"/>
      <c r="Q90" s="3"/>
      <c r="R90" s="3"/>
      <c r="S90" s="106">
        <f>I90-R90+P90+O90+N90+M90+L90+K90</f>
        <v>29881.17142857143</v>
      </c>
      <c r="T90" s="88">
        <v>6550</v>
      </c>
      <c r="U90" s="35">
        <v>11307.45</v>
      </c>
      <c r="V90" s="50">
        <f t="shared" si="7"/>
        <v>17857.45</v>
      </c>
      <c r="W90" s="93">
        <f>S90-V90</f>
        <v>12023.721428571429</v>
      </c>
      <c r="X90" s="35"/>
      <c r="Y90" s="22"/>
      <c r="Z90" s="108"/>
    </row>
    <row r="91" spans="1:26" s="109" customFormat="1" ht="22.5" x14ac:dyDescent="0.25">
      <c r="A91" s="17">
        <v>112</v>
      </c>
      <c r="B91" s="31" t="s">
        <v>94</v>
      </c>
      <c r="C91" s="33" t="s">
        <v>29</v>
      </c>
      <c r="D91" s="29" t="s">
        <v>26</v>
      </c>
      <c r="E91" s="25" t="s">
        <v>14</v>
      </c>
      <c r="F91" s="49">
        <v>34500</v>
      </c>
      <c r="G91" s="50">
        <v>30000</v>
      </c>
      <c r="H91" s="123">
        <v>175</v>
      </c>
      <c r="I91" s="43">
        <f t="shared" si="6"/>
        <v>29999.999999999996</v>
      </c>
      <c r="J91" s="26">
        <v>25</v>
      </c>
      <c r="K91" s="49">
        <f t="shared" si="8"/>
        <v>4285.7142857142853</v>
      </c>
      <c r="L91" s="52"/>
      <c r="M91" s="50"/>
      <c r="N91" s="50"/>
      <c r="O91" s="50"/>
      <c r="P91" s="50"/>
      <c r="Q91" s="3"/>
      <c r="R91" s="3"/>
      <c r="S91" s="106">
        <f t="shared" si="9"/>
        <v>34285.714285714283</v>
      </c>
      <c r="T91" s="88">
        <v>17250</v>
      </c>
      <c r="U91" s="35">
        <v>12765</v>
      </c>
      <c r="V91" s="50">
        <f t="shared" si="7"/>
        <v>30015</v>
      </c>
      <c r="W91" s="93">
        <f t="shared" si="5"/>
        <v>4270.7142857142826</v>
      </c>
      <c r="X91" s="35"/>
      <c r="Y91" s="22"/>
      <c r="Z91" s="108"/>
    </row>
    <row r="92" spans="1:26" s="109" customFormat="1" ht="22.5" x14ac:dyDescent="0.25">
      <c r="A92" s="17">
        <v>113</v>
      </c>
      <c r="B92" s="31" t="s">
        <v>95</v>
      </c>
      <c r="C92" s="33" t="s">
        <v>27</v>
      </c>
      <c r="D92" s="29" t="s">
        <v>26</v>
      </c>
      <c r="E92" s="30">
        <v>43336</v>
      </c>
      <c r="F92" s="50">
        <v>24000</v>
      </c>
      <c r="G92" s="50">
        <v>20880</v>
      </c>
      <c r="H92" s="123">
        <v>175</v>
      </c>
      <c r="I92" s="43">
        <f t="shared" si="6"/>
        <v>20880</v>
      </c>
      <c r="J92" s="26">
        <v>63</v>
      </c>
      <c r="K92" s="49">
        <f t="shared" si="8"/>
        <v>7516.8</v>
      </c>
      <c r="L92" s="52"/>
      <c r="M92" s="50"/>
      <c r="N92" s="50"/>
      <c r="O92" s="50"/>
      <c r="P92" s="50">
        <v>2000</v>
      </c>
      <c r="Q92" s="3"/>
      <c r="R92" s="3"/>
      <c r="S92" s="106">
        <f>I92-R92+P92+O92+N92+M92+L92+K92</f>
        <v>30396.799999999999</v>
      </c>
      <c r="T92" s="88">
        <v>12000</v>
      </c>
      <c r="U92" s="35">
        <v>8880</v>
      </c>
      <c r="V92" s="50">
        <f t="shared" si="7"/>
        <v>20880</v>
      </c>
      <c r="W92" s="93">
        <f t="shared" si="5"/>
        <v>9516.7999999999993</v>
      </c>
      <c r="X92" s="35"/>
      <c r="Y92" s="22"/>
      <c r="Z92" s="108"/>
    </row>
    <row r="93" spans="1:26" s="109" customFormat="1" ht="25.5" x14ac:dyDescent="0.25">
      <c r="A93" s="17">
        <v>114</v>
      </c>
      <c r="B93" s="31" t="s">
        <v>112</v>
      </c>
      <c r="C93" s="33" t="s">
        <v>27</v>
      </c>
      <c r="D93" s="29" t="s">
        <v>26</v>
      </c>
      <c r="E93" s="30">
        <v>43598</v>
      </c>
      <c r="F93" s="50">
        <v>24000</v>
      </c>
      <c r="G93" s="50">
        <v>20880</v>
      </c>
      <c r="H93" s="123">
        <v>127</v>
      </c>
      <c r="I93" s="43">
        <f>G93/175*H93+214.64</f>
        <v>15367.554285714285</v>
      </c>
      <c r="J93" s="26">
        <v>17</v>
      </c>
      <c r="K93" s="49">
        <f t="shared" si="8"/>
        <v>2028.3428571428572</v>
      </c>
      <c r="L93" s="52"/>
      <c r="M93" s="50"/>
      <c r="N93" s="50"/>
      <c r="O93" s="50"/>
      <c r="P93" s="50"/>
      <c r="Q93" s="3"/>
      <c r="R93" s="3"/>
      <c r="S93" s="106">
        <f>I93-R93+P93+O93+N93+M93+L93+K93</f>
        <v>17395.897142857142</v>
      </c>
      <c r="T93" s="88">
        <v>5450</v>
      </c>
      <c r="U93" s="35">
        <v>9917.65</v>
      </c>
      <c r="V93" s="50">
        <f t="shared" si="7"/>
        <v>15367.65</v>
      </c>
      <c r="W93" s="93">
        <f t="shared" si="5"/>
        <v>2028.2471428571425</v>
      </c>
      <c r="X93" s="35"/>
      <c r="Y93" s="22"/>
      <c r="Z93" s="108"/>
    </row>
    <row r="94" spans="1:26" s="109" customFormat="1" ht="25.5" x14ac:dyDescent="0.25">
      <c r="A94" s="17">
        <v>116</v>
      </c>
      <c r="B94" s="31" t="s">
        <v>163</v>
      </c>
      <c r="C94" s="33" t="s">
        <v>29</v>
      </c>
      <c r="D94" s="29" t="s">
        <v>26</v>
      </c>
      <c r="E94" s="30" t="s">
        <v>157</v>
      </c>
      <c r="F94" s="50">
        <v>34500</v>
      </c>
      <c r="G94" s="50">
        <v>30000</v>
      </c>
      <c r="H94" s="123">
        <v>151</v>
      </c>
      <c r="I94" s="43">
        <f>G94/175*H94</f>
        <v>25885.714285714283</v>
      </c>
      <c r="J94" s="26">
        <v>66</v>
      </c>
      <c r="K94" s="49">
        <f>G94/175*J94</f>
        <v>11314.285714285714</v>
      </c>
      <c r="L94" s="52"/>
      <c r="M94" s="50">
        <v>19854</v>
      </c>
      <c r="N94" s="50"/>
      <c r="O94" s="50"/>
      <c r="P94" s="50"/>
      <c r="Q94" s="3"/>
      <c r="R94" s="3"/>
      <c r="S94" s="106">
        <f>I94-R94+P94+O94+N94+M94+L94+K94</f>
        <v>57054</v>
      </c>
      <c r="T94" s="88">
        <v>32565.18</v>
      </c>
      <c r="U94" s="35">
        <v>8671.4500000000007</v>
      </c>
      <c r="V94" s="50">
        <f>T94+U94</f>
        <v>41236.630000000005</v>
      </c>
      <c r="W94" s="93">
        <f>S94-V94</f>
        <v>15817.369999999995</v>
      </c>
      <c r="X94" s="35"/>
      <c r="Y94" s="22"/>
      <c r="Z94" s="108"/>
    </row>
    <row r="95" spans="1:26" s="109" customFormat="1" ht="25.5" x14ac:dyDescent="0.25">
      <c r="A95" s="17">
        <v>115</v>
      </c>
      <c r="B95" s="31" t="s">
        <v>193</v>
      </c>
      <c r="C95" s="33" t="s">
        <v>27</v>
      </c>
      <c r="D95" s="29" t="s">
        <v>26</v>
      </c>
      <c r="E95" s="30">
        <v>43857</v>
      </c>
      <c r="F95" s="50">
        <v>24000</v>
      </c>
      <c r="G95" s="50">
        <v>20880</v>
      </c>
      <c r="H95" s="123">
        <v>96</v>
      </c>
      <c r="I95" s="43">
        <f t="shared" si="6"/>
        <v>11454.17142857143</v>
      </c>
      <c r="J95" s="26">
        <v>30</v>
      </c>
      <c r="K95" s="49">
        <f t="shared" si="8"/>
        <v>3579.4285714285716</v>
      </c>
      <c r="L95" s="52"/>
      <c r="M95" s="50"/>
      <c r="N95" s="50"/>
      <c r="O95" s="50"/>
      <c r="P95" s="50"/>
      <c r="Q95" s="3"/>
      <c r="R95" s="3"/>
      <c r="S95" s="106">
        <f t="shared" si="9"/>
        <v>15033.600000000002</v>
      </c>
      <c r="T95" s="88">
        <v>8730</v>
      </c>
      <c r="U95" s="35">
        <v>2659.91</v>
      </c>
      <c r="V95" s="50">
        <f t="shared" si="7"/>
        <v>11389.91</v>
      </c>
      <c r="W95" s="93">
        <f t="shared" si="5"/>
        <v>3643.6900000000023</v>
      </c>
      <c r="X95" s="35"/>
      <c r="Y95" s="22"/>
      <c r="Z95" s="108"/>
    </row>
    <row r="96" spans="1:26" s="109" customFormat="1" ht="33.75" x14ac:dyDescent="0.25">
      <c r="A96" s="17">
        <v>118</v>
      </c>
      <c r="B96" s="31" t="s">
        <v>97</v>
      </c>
      <c r="C96" s="33" t="s">
        <v>113</v>
      </c>
      <c r="D96" s="29" t="s">
        <v>26</v>
      </c>
      <c r="E96" s="30">
        <v>43313</v>
      </c>
      <c r="F96" s="50">
        <v>35000</v>
      </c>
      <c r="G96" s="50">
        <v>30450</v>
      </c>
      <c r="H96" s="123">
        <v>175</v>
      </c>
      <c r="I96" s="43">
        <f t="shared" si="6"/>
        <v>30450</v>
      </c>
      <c r="J96" s="26">
        <v>23</v>
      </c>
      <c r="K96" s="49">
        <f t="shared" si="8"/>
        <v>4002</v>
      </c>
      <c r="L96" s="52"/>
      <c r="M96" s="50"/>
      <c r="N96" s="50"/>
      <c r="O96" s="50"/>
      <c r="P96" s="50"/>
      <c r="Q96" s="3"/>
      <c r="R96" s="3"/>
      <c r="S96" s="106">
        <f t="shared" si="9"/>
        <v>34452</v>
      </c>
      <c r="T96" s="88">
        <v>17500</v>
      </c>
      <c r="U96" s="35">
        <v>12950</v>
      </c>
      <c r="V96" s="50">
        <f t="shared" si="7"/>
        <v>30450</v>
      </c>
      <c r="W96" s="93">
        <f t="shared" si="5"/>
        <v>4002</v>
      </c>
      <c r="X96" s="35"/>
      <c r="Y96" s="22"/>
      <c r="Z96" s="108"/>
    </row>
    <row r="97" spans="1:26" s="109" customFormat="1" ht="33.75" x14ac:dyDescent="0.25">
      <c r="A97" s="17">
        <v>119</v>
      </c>
      <c r="B97" s="31" t="s">
        <v>164</v>
      </c>
      <c r="C97" s="33" t="s">
        <v>40</v>
      </c>
      <c r="D97" s="29" t="s">
        <v>26</v>
      </c>
      <c r="E97" s="25" t="s">
        <v>153</v>
      </c>
      <c r="F97" s="49">
        <v>29000</v>
      </c>
      <c r="G97" s="50">
        <v>25230</v>
      </c>
      <c r="H97" s="123">
        <v>167</v>
      </c>
      <c r="I97" s="43">
        <f t="shared" si="6"/>
        <v>24076.628571428573</v>
      </c>
      <c r="J97" s="26">
        <v>13</v>
      </c>
      <c r="K97" s="49">
        <f t="shared" si="8"/>
        <v>1874.2285714285715</v>
      </c>
      <c r="L97" s="52"/>
      <c r="M97" s="50"/>
      <c r="N97" s="50"/>
      <c r="O97" s="50"/>
      <c r="P97" s="50"/>
      <c r="Q97" s="3"/>
      <c r="R97" s="3"/>
      <c r="S97" s="106">
        <f t="shared" si="9"/>
        <v>25950.857142857145</v>
      </c>
      <c r="T97" s="88">
        <v>13180</v>
      </c>
      <c r="U97" s="35">
        <v>10903.82</v>
      </c>
      <c r="V97" s="50">
        <f t="shared" si="7"/>
        <v>24083.82</v>
      </c>
      <c r="W97" s="93">
        <f t="shared" si="5"/>
        <v>1867.0371428571452</v>
      </c>
      <c r="X97" s="35"/>
      <c r="Y97" s="22"/>
      <c r="Z97" s="108"/>
    </row>
    <row r="98" spans="1:26" s="109" customFormat="1" ht="33.75" x14ac:dyDescent="0.25">
      <c r="A98" s="17">
        <v>120</v>
      </c>
      <c r="B98" s="31" t="s">
        <v>165</v>
      </c>
      <c r="C98" s="33" t="s">
        <v>166</v>
      </c>
      <c r="D98" s="29" t="s">
        <v>26</v>
      </c>
      <c r="E98" s="30">
        <v>43776</v>
      </c>
      <c r="F98" s="49">
        <v>34500</v>
      </c>
      <c r="G98" s="50">
        <v>30000</v>
      </c>
      <c r="H98" s="123">
        <v>175</v>
      </c>
      <c r="I98" s="43">
        <f t="shared" si="6"/>
        <v>29999.999999999996</v>
      </c>
      <c r="J98" s="26">
        <v>22</v>
      </c>
      <c r="K98" s="49">
        <f t="shared" si="8"/>
        <v>3771.4285714285711</v>
      </c>
      <c r="L98" s="52"/>
      <c r="M98" s="50"/>
      <c r="N98" s="50"/>
      <c r="O98" s="50"/>
      <c r="P98" s="50">
        <v>2000</v>
      </c>
      <c r="Q98" s="3">
        <v>1000</v>
      </c>
      <c r="R98" s="3"/>
      <c r="S98" s="106">
        <f>I98-R98+P98+O98+N98+M98+L98+K98-Q98</f>
        <v>34771.428571428565</v>
      </c>
      <c r="T98" s="88">
        <v>17250</v>
      </c>
      <c r="U98" s="35">
        <v>12765</v>
      </c>
      <c r="V98" s="50">
        <f>T98+U98</f>
        <v>30015</v>
      </c>
      <c r="W98" s="93">
        <f t="shared" si="5"/>
        <v>4756.4285714285652</v>
      </c>
      <c r="X98" s="35"/>
      <c r="Y98" s="22"/>
      <c r="Z98" s="108"/>
    </row>
    <row r="99" spans="1:26" s="109" customFormat="1" ht="33.75" x14ac:dyDescent="0.25">
      <c r="A99" s="17">
        <v>121</v>
      </c>
      <c r="B99" s="31" t="s">
        <v>98</v>
      </c>
      <c r="C99" s="33" t="s">
        <v>40</v>
      </c>
      <c r="D99" s="29" t="s">
        <v>26</v>
      </c>
      <c r="E99" s="25" t="s">
        <v>14</v>
      </c>
      <c r="F99" s="50">
        <v>29000</v>
      </c>
      <c r="G99" s="50">
        <v>25230</v>
      </c>
      <c r="H99" s="123">
        <v>103</v>
      </c>
      <c r="I99" s="43">
        <f t="shared" si="6"/>
        <v>14849.657142857144</v>
      </c>
      <c r="J99" s="26">
        <v>5</v>
      </c>
      <c r="K99" s="49">
        <f t="shared" si="8"/>
        <v>720.85714285714289</v>
      </c>
      <c r="L99" s="52"/>
      <c r="M99" s="50">
        <v>12166</v>
      </c>
      <c r="N99" s="50"/>
      <c r="O99" s="50"/>
      <c r="P99" s="50"/>
      <c r="Q99" s="3"/>
      <c r="R99" s="3"/>
      <c r="S99" s="106">
        <f t="shared" si="9"/>
        <v>27736.514285714286</v>
      </c>
      <c r="T99" s="88">
        <v>24541.599999999999</v>
      </c>
      <c r="U99" s="35">
        <v>408.36</v>
      </c>
      <c r="V99" s="50">
        <f t="shared" si="7"/>
        <v>24949.96</v>
      </c>
      <c r="W99" s="93">
        <f t="shared" si="5"/>
        <v>2786.5542857142864</v>
      </c>
      <c r="X99" s="35"/>
      <c r="Y99" s="22"/>
      <c r="Z99" s="108"/>
    </row>
    <row r="100" spans="1:26" s="109" customFormat="1" ht="45" x14ac:dyDescent="0.25">
      <c r="A100" s="17">
        <v>122</v>
      </c>
      <c r="B100" s="31" t="s">
        <v>116</v>
      </c>
      <c r="C100" s="33" t="s">
        <v>117</v>
      </c>
      <c r="D100" s="29" t="s">
        <v>26</v>
      </c>
      <c r="E100" s="30">
        <v>43619</v>
      </c>
      <c r="F100" s="50">
        <v>34500</v>
      </c>
      <c r="G100" s="50">
        <v>30015</v>
      </c>
      <c r="H100" s="123">
        <v>175</v>
      </c>
      <c r="I100" s="43">
        <f t="shared" si="6"/>
        <v>30015</v>
      </c>
      <c r="J100" s="26">
        <v>66</v>
      </c>
      <c r="K100" s="49">
        <f t="shared" si="8"/>
        <v>11319.942857142856</v>
      </c>
      <c r="L100" s="52"/>
      <c r="M100" s="50"/>
      <c r="N100" s="50"/>
      <c r="O100" s="50"/>
      <c r="P100" s="50"/>
      <c r="Q100" s="3"/>
      <c r="R100" s="3"/>
      <c r="S100" s="106">
        <f>I100-R100+P100+O100+N100+M100+L100+K100+182</f>
        <v>41516.942857142858</v>
      </c>
      <c r="T100" s="88">
        <v>17250</v>
      </c>
      <c r="U100" s="35">
        <v>12947</v>
      </c>
      <c r="V100" s="50">
        <f t="shared" si="7"/>
        <v>30197</v>
      </c>
      <c r="W100" s="93">
        <f t="shared" si="5"/>
        <v>11319.942857142858</v>
      </c>
      <c r="X100" s="35"/>
      <c r="Y100" s="22"/>
      <c r="Z100" s="108"/>
    </row>
    <row r="101" spans="1:26" s="109" customFormat="1" ht="25.5" x14ac:dyDescent="0.25">
      <c r="A101" s="17">
        <v>123</v>
      </c>
      <c r="B101" s="31" t="s">
        <v>99</v>
      </c>
      <c r="C101" s="33" t="s">
        <v>29</v>
      </c>
      <c r="D101" s="29" t="s">
        <v>26</v>
      </c>
      <c r="E101" s="30">
        <v>43458</v>
      </c>
      <c r="F101" s="50">
        <v>34500</v>
      </c>
      <c r="G101" s="50">
        <v>30000</v>
      </c>
      <c r="H101" s="123">
        <v>151</v>
      </c>
      <c r="I101" s="43">
        <f t="shared" si="6"/>
        <v>25885.714285714283</v>
      </c>
      <c r="J101" s="26">
        <v>36</v>
      </c>
      <c r="K101" s="49">
        <f t="shared" si="8"/>
        <v>6171.4285714285706</v>
      </c>
      <c r="L101" s="52">
        <v>832.67</v>
      </c>
      <c r="M101" s="50"/>
      <c r="N101" s="50"/>
      <c r="O101" s="50"/>
      <c r="P101" s="50"/>
      <c r="Q101" s="3"/>
      <c r="R101" s="3"/>
      <c r="S101" s="106">
        <f t="shared" si="9"/>
        <v>32889.812857142853</v>
      </c>
      <c r="T101" s="88">
        <v>13383.09</v>
      </c>
      <c r="U101" s="35">
        <v>13371.45</v>
      </c>
      <c r="V101" s="50">
        <f t="shared" si="7"/>
        <v>26754.54</v>
      </c>
      <c r="W101" s="93">
        <f t="shared" si="5"/>
        <v>6135.2728571428524</v>
      </c>
      <c r="X101" s="35"/>
      <c r="Y101" s="22"/>
      <c r="Z101" s="108"/>
    </row>
    <row r="102" spans="1:26" x14ac:dyDescent="0.25">
      <c r="A102" s="14"/>
      <c r="B102" s="14"/>
      <c r="C102" s="14"/>
      <c r="D102" s="14"/>
      <c r="E102" s="28" t="s">
        <v>100</v>
      </c>
      <c r="F102" s="19"/>
      <c r="G102" s="20"/>
      <c r="H102" s="21"/>
      <c r="I102" s="49">
        <f>SUM(I5:I101)</f>
        <v>2198834.2242857143</v>
      </c>
      <c r="J102" s="26"/>
      <c r="K102" s="49">
        <f>SUM(K5:K101)</f>
        <v>448543.37340894213</v>
      </c>
      <c r="L102" s="53">
        <f>SUM(L5:L101)</f>
        <v>10727.359999999999</v>
      </c>
      <c r="M102" s="22">
        <f>SUM(M5:M101)</f>
        <v>249574</v>
      </c>
      <c r="N102" s="22">
        <f>SUM(N5:N101)</f>
        <v>11203</v>
      </c>
      <c r="O102" s="22">
        <f t="shared" ref="O102:R102" si="10">SUM(O5:O101)</f>
        <v>54000</v>
      </c>
      <c r="P102" s="22">
        <f t="shared" si="10"/>
        <v>48500</v>
      </c>
      <c r="Q102" s="3">
        <f t="shared" si="10"/>
        <v>12200</v>
      </c>
      <c r="R102" s="48">
        <f t="shared" si="10"/>
        <v>16482.669999999998</v>
      </c>
      <c r="S102" s="106">
        <f t="shared" ref="S102:X102" si="11">SUM(S5:S101)</f>
        <v>2994068.1776946564</v>
      </c>
      <c r="T102" s="100">
        <f t="shared" si="11"/>
        <v>1470675.0500000003</v>
      </c>
      <c r="U102" s="82">
        <f t="shared" si="11"/>
        <v>996702.07999999973</v>
      </c>
      <c r="V102" s="22">
        <f t="shared" si="11"/>
        <v>2467013.13</v>
      </c>
      <c r="W102" s="82" t="e">
        <f t="shared" si="11"/>
        <v>#REF!</v>
      </c>
      <c r="X102" s="35">
        <f t="shared" si="11"/>
        <v>0</v>
      </c>
      <c r="Y102" s="14"/>
    </row>
    <row r="103" spans="1:26" x14ac:dyDescent="0.25">
      <c r="Q103" s="48"/>
      <c r="T103" s="83"/>
      <c r="U103" s="84"/>
      <c r="V103" s="23"/>
    </row>
    <row r="104" spans="1:26" x14ac:dyDescent="0.25">
      <c r="S104" s="83"/>
      <c r="T104" s="83"/>
      <c r="U104" s="83"/>
      <c r="V104" s="23"/>
      <c r="W104" s="83"/>
      <c r="X104" s="83"/>
    </row>
    <row r="105" spans="1:26" x14ac:dyDescent="0.25">
      <c r="S105" s="83"/>
      <c r="T105" s="83"/>
      <c r="U105" s="83"/>
      <c r="V105" s="23"/>
      <c r="W105" s="83"/>
      <c r="X105" s="83"/>
      <c r="Y105" s="23"/>
    </row>
    <row r="106" spans="1:26" x14ac:dyDescent="0.25">
      <c r="Q106" s="110"/>
      <c r="S106" s="83"/>
      <c r="T106" s="83"/>
      <c r="U106" s="83">
        <f>S102-V102</f>
        <v>527055.04769465653</v>
      </c>
      <c r="V106" s="23"/>
      <c r="W106" s="111"/>
    </row>
    <row r="107" spans="1:26" x14ac:dyDescent="0.25">
      <c r="S107" s="83"/>
      <c r="U107" s="84"/>
    </row>
    <row r="108" spans="1:26" x14ac:dyDescent="0.25">
      <c r="R108" s="110"/>
      <c r="T108" s="111"/>
      <c r="U108" s="83"/>
    </row>
    <row r="109" spans="1:26" x14ac:dyDescent="0.25">
      <c r="T109" s="83"/>
      <c r="U109" s="83"/>
    </row>
    <row r="110" spans="1:26" x14ac:dyDescent="0.25">
      <c r="U110" s="84"/>
      <c r="V110" s="23"/>
    </row>
    <row r="111" spans="1:26" x14ac:dyDescent="0.25">
      <c r="U111" s="84"/>
    </row>
    <row r="112" spans="1:26" x14ac:dyDescent="0.25">
      <c r="U112" s="84"/>
    </row>
    <row r="113" spans="20:21" x14ac:dyDescent="0.25">
      <c r="T113" s="83"/>
      <c r="U113" s="84"/>
    </row>
    <row r="114" spans="20:21" x14ac:dyDescent="0.25">
      <c r="U114" s="84"/>
    </row>
    <row r="115" spans="20:21" x14ac:dyDescent="0.25">
      <c r="U115" s="84"/>
    </row>
    <row r="116" spans="20:21" x14ac:dyDescent="0.25">
      <c r="U116" s="84"/>
    </row>
    <row r="117" spans="20:21" x14ac:dyDescent="0.25">
      <c r="U117" s="84"/>
    </row>
    <row r="118" spans="20:21" x14ac:dyDescent="0.25">
      <c r="U118" s="84"/>
    </row>
    <row r="119" spans="20:21" x14ac:dyDescent="0.25">
      <c r="U119" s="84"/>
    </row>
    <row r="120" spans="20:21" x14ac:dyDescent="0.25">
      <c r="U120" s="84"/>
    </row>
    <row r="121" spans="20:21" x14ac:dyDescent="0.25">
      <c r="U121" s="84"/>
    </row>
    <row r="122" spans="20:21" x14ac:dyDescent="0.25">
      <c r="U122" s="84"/>
    </row>
    <row r="123" spans="20:21" x14ac:dyDescent="0.25">
      <c r="U123" s="84"/>
    </row>
    <row r="124" spans="20:21" x14ac:dyDescent="0.25">
      <c r="U124" s="84"/>
    </row>
    <row r="125" spans="20:21" x14ac:dyDescent="0.25">
      <c r="U125" s="84"/>
    </row>
    <row r="126" spans="20:21" x14ac:dyDescent="0.25">
      <c r="U126" s="84"/>
    </row>
    <row r="127" spans="20:21" x14ac:dyDescent="0.25">
      <c r="U127" s="84"/>
    </row>
    <row r="128" spans="20:21" x14ac:dyDescent="0.25">
      <c r="U128" s="84"/>
    </row>
    <row r="129" spans="21:21" x14ac:dyDescent="0.25">
      <c r="U129" s="84"/>
    </row>
    <row r="130" spans="21:21" x14ac:dyDescent="0.25">
      <c r="U130" s="84"/>
    </row>
    <row r="131" spans="21:21" x14ac:dyDescent="0.25">
      <c r="U131" s="84"/>
    </row>
    <row r="132" spans="21:21" x14ac:dyDescent="0.25">
      <c r="U132" s="84"/>
    </row>
    <row r="133" spans="21:21" x14ac:dyDescent="0.25">
      <c r="U133" s="84"/>
    </row>
    <row r="134" spans="21:21" x14ac:dyDescent="0.25">
      <c r="U134" s="84"/>
    </row>
    <row r="135" spans="21:21" x14ac:dyDescent="0.25">
      <c r="U135" s="84"/>
    </row>
    <row r="136" spans="21:21" x14ac:dyDescent="0.25">
      <c r="U136" s="84"/>
    </row>
    <row r="137" spans="21:21" x14ac:dyDescent="0.25">
      <c r="U137" s="84"/>
    </row>
    <row r="138" spans="21:21" x14ac:dyDescent="0.25">
      <c r="U138" s="84"/>
    </row>
    <row r="139" spans="21:21" x14ac:dyDescent="0.25">
      <c r="U139" s="84"/>
    </row>
    <row r="140" spans="21:21" x14ac:dyDescent="0.25">
      <c r="U140" s="84"/>
    </row>
    <row r="141" spans="21:21" x14ac:dyDescent="0.25">
      <c r="U141" s="84"/>
    </row>
    <row r="142" spans="21:21" x14ac:dyDescent="0.25">
      <c r="U142" s="84"/>
    </row>
    <row r="143" spans="21:21" x14ac:dyDescent="0.25">
      <c r="U143" s="84"/>
    </row>
    <row r="144" spans="21:21" x14ac:dyDescent="0.25">
      <c r="U144" s="84"/>
    </row>
    <row r="145" spans="21:21" x14ac:dyDescent="0.25">
      <c r="U145" s="84"/>
    </row>
    <row r="146" spans="21:21" x14ac:dyDescent="0.25">
      <c r="U146" s="84"/>
    </row>
    <row r="147" spans="21:21" x14ac:dyDescent="0.25">
      <c r="U147" s="84"/>
    </row>
    <row r="148" spans="21:21" x14ac:dyDescent="0.25">
      <c r="U148" s="84"/>
    </row>
    <row r="149" spans="21:21" x14ac:dyDescent="0.25">
      <c r="U149" s="84"/>
    </row>
    <row r="150" spans="21:21" x14ac:dyDescent="0.25">
      <c r="U150" s="84"/>
    </row>
    <row r="151" spans="21:21" x14ac:dyDescent="0.25">
      <c r="U151" s="84"/>
    </row>
    <row r="152" spans="21:21" x14ac:dyDescent="0.25">
      <c r="U152" s="84"/>
    </row>
    <row r="153" spans="21:21" x14ac:dyDescent="0.25">
      <c r="U153" s="84"/>
    </row>
    <row r="154" spans="21:21" x14ac:dyDescent="0.25">
      <c r="U154" s="84"/>
    </row>
    <row r="155" spans="21:21" x14ac:dyDescent="0.25">
      <c r="U155" s="84"/>
    </row>
    <row r="156" spans="21:21" x14ac:dyDescent="0.25">
      <c r="U156" s="84"/>
    </row>
    <row r="157" spans="21:21" x14ac:dyDescent="0.25">
      <c r="U157" s="84"/>
    </row>
    <row r="158" spans="21:21" x14ac:dyDescent="0.25">
      <c r="U158" s="84"/>
    </row>
    <row r="159" spans="21:21" x14ac:dyDescent="0.25">
      <c r="U159" s="84"/>
    </row>
    <row r="160" spans="21:21" x14ac:dyDescent="0.25">
      <c r="U160" s="84"/>
    </row>
    <row r="161" spans="21:21" x14ac:dyDescent="0.25">
      <c r="U161" s="84"/>
    </row>
    <row r="162" spans="21:21" x14ac:dyDescent="0.25">
      <c r="U162" s="84"/>
    </row>
    <row r="163" spans="21:21" x14ac:dyDescent="0.25">
      <c r="U163" s="84"/>
    </row>
    <row r="164" spans="21:21" x14ac:dyDescent="0.25">
      <c r="U164" s="84"/>
    </row>
    <row r="165" spans="21:21" x14ac:dyDescent="0.25">
      <c r="U165" s="84"/>
    </row>
    <row r="166" spans="21:21" x14ac:dyDescent="0.25">
      <c r="U166" s="84"/>
    </row>
    <row r="167" spans="21:21" x14ac:dyDescent="0.25">
      <c r="U167" s="84"/>
    </row>
    <row r="168" spans="21:21" x14ac:dyDescent="0.25">
      <c r="U168" s="84"/>
    </row>
    <row r="169" spans="21:21" x14ac:dyDescent="0.25">
      <c r="U169" s="84"/>
    </row>
    <row r="170" spans="21:21" x14ac:dyDescent="0.25">
      <c r="U170" s="84"/>
    </row>
    <row r="171" spans="21:21" x14ac:dyDescent="0.25">
      <c r="U171" s="84"/>
    </row>
    <row r="172" spans="21:21" x14ac:dyDescent="0.25">
      <c r="U172" s="84"/>
    </row>
    <row r="173" spans="21:21" x14ac:dyDescent="0.25">
      <c r="U173" s="84"/>
    </row>
    <row r="174" spans="21:21" x14ac:dyDescent="0.25">
      <c r="U174" s="84"/>
    </row>
    <row r="175" spans="21:21" x14ac:dyDescent="0.25">
      <c r="U175" s="84"/>
    </row>
    <row r="176" spans="21:21" x14ac:dyDescent="0.25">
      <c r="U176" s="84"/>
    </row>
    <row r="177" spans="21:21" x14ac:dyDescent="0.25">
      <c r="U177" s="84"/>
    </row>
    <row r="178" spans="21:21" x14ac:dyDescent="0.25">
      <c r="U178" s="84"/>
    </row>
    <row r="179" spans="21:21" x14ac:dyDescent="0.25">
      <c r="U179" s="84"/>
    </row>
    <row r="180" spans="21:21" x14ac:dyDescent="0.25">
      <c r="U180" s="84"/>
    </row>
    <row r="181" spans="21:21" x14ac:dyDescent="0.25">
      <c r="U181" s="84"/>
    </row>
    <row r="182" spans="21:21" x14ac:dyDescent="0.25">
      <c r="U182" s="84"/>
    </row>
    <row r="183" spans="21:21" x14ac:dyDescent="0.25">
      <c r="U183" s="84"/>
    </row>
    <row r="184" spans="21:21" x14ac:dyDescent="0.25">
      <c r="U184" s="84"/>
    </row>
    <row r="185" spans="21:21" x14ac:dyDescent="0.25">
      <c r="U185" s="84"/>
    </row>
    <row r="186" spans="21:21" x14ac:dyDescent="0.25">
      <c r="U186" s="84"/>
    </row>
    <row r="187" spans="21:21" x14ac:dyDescent="0.25">
      <c r="U187" s="84"/>
    </row>
    <row r="188" spans="21:21" x14ac:dyDescent="0.25">
      <c r="U188" s="84"/>
    </row>
    <row r="189" spans="21:21" x14ac:dyDescent="0.25">
      <c r="U189" s="84"/>
    </row>
    <row r="190" spans="21:21" x14ac:dyDescent="0.25">
      <c r="U190" s="84"/>
    </row>
    <row r="191" spans="21:21" x14ac:dyDescent="0.25">
      <c r="U191" s="84"/>
    </row>
    <row r="192" spans="21:21" x14ac:dyDescent="0.25">
      <c r="U192" s="84"/>
    </row>
    <row r="193" spans="21:21" x14ac:dyDescent="0.25">
      <c r="U193" s="84"/>
    </row>
    <row r="194" spans="21:21" x14ac:dyDescent="0.25">
      <c r="U194" s="84"/>
    </row>
    <row r="195" spans="21:21" x14ac:dyDescent="0.25">
      <c r="U195" s="84"/>
    </row>
    <row r="196" spans="21:21" x14ac:dyDescent="0.25">
      <c r="U196" s="84"/>
    </row>
    <row r="197" spans="21:21" x14ac:dyDescent="0.25">
      <c r="U197" s="84"/>
    </row>
    <row r="198" spans="21:21" x14ac:dyDescent="0.25">
      <c r="U198" s="84"/>
    </row>
    <row r="199" spans="21:21" x14ac:dyDescent="0.25">
      <c r="U199" s="84"/>
    </row>
    <row r="200" spans="21:21" x14ac:dyDescent="0.25">
      <c r="U200" s="84"/>
    </row>
    <row r="201" spans="21:21" x14ac:dyDescent="0.25">
      <c r="U201" s="84"/>
    </row>
    <row r="202" spans="21:21" x14ac:dyDescent="0.25">
      <c r="U202" s="84"/>
    </row>
    <row r="203" spans="21:21" x14ac:dyDescent="0.25">
      <c r="U203" s="84"/>
    </row>
    <row r="204" spans="21:21" x14ac:dyDescent="0.25">
      <c r="U204" s="84"/>
    </row>
    <row r="205" spans="21:21" x14ac:dyDescent="0.25">
      <c r="U205" s="84"/>
    </row>
    <row r="206" spans="21:21" x14ac:dyDescent="0.25">
      <c r="U206" s="84"/>
    </row>
    <row r="207" spans="21:21" x14ac:dyDescent="0.25">
      <c r="U207" s="84"/>
    </row>
    <row r="208" spans="21:21" x14ac:dyDescent="0.25">
      <c r="U208" s="84"/>
    </row>
    <row r="209" spans="21:21" x14ac:dyDescent="0.25">
      <c r="U209" s="84"/>
    </row>
    <row r="210" spans="21:21" x14ac:dyDescent="0.25">
      <c r="U210" s="84"/>
    </row>
    <row r="211" spans="21:21" x14ac:dyDescent="0.25">
      <c r="U211" s="84"/>
    </row>
    <row r="212" spans="21:21" x14ac:dyDescent="0.25">
      <c r="U212" s="84"/>
    </row>
    <row r="213" spans="21:21" x14ac:dyDescent="0.25">
      <c r="U213" s="84"/>
    </row>
    <row r="214" spans="21:21" x14ac:dyDescent="0.25">
      <c r="U214" s="84"/>
    </row>
    <row r="215" spans="21:21" x14ac:dyDescent="0.25">
      <c r="U215" s="84"/>
    </row>
    <row r="216" spans="21:21" x14ac:dyDescent="0.25">
      <c r="U216" s="84"/>
    </row>
    <row r="217" spans="21:21" x14ac:dyDescent="0.25">
      <c r="U217" s="84"/>
    </row>
    <row r="218" spans="21:21" x14ac:dyDescent="0.25">
      <c r="U218" s="84"/>
    </row>
    <row r="219" spans="21:21" x14ac:dyDescent="0.25">
      <c r="U219" s="84"/>
    </row>
    <row r="220" spans="21:21" x14ac:dyDescent="0.25">
      <c r="U220" s="84"/>
    </row>
    <row r="221" spans="21:21" x14ac:dyDescent="0.25">
      <c r="U221" s="84"/>
    </row>
    <row r="222" spans="21:21" x14ac:dyDescent="0.25">
      <c r="U222" s="84"/>
    </row>
    <row r="223" spans="21:21" x14ac:dyDescent="0.25">
      <c r="U223" s="84"/>
    </row>
    <row r="224" spans="21:21" x14ac:dyDescent="0.25">
      <c r="U224" s="84"/>
    </row>
    <row r="225" spans="21:21" x14ac:dyDescent="0.25">
      <c r="U225" s="84"/>
    </row>
    <row r="226" spans="21:21" x14ac:dyDescent="0.25">
      <c r="U226" s="84"/>
    </row>
    <row r="227" spans="21:21" x14ac:dyDescent="0.25">
      <c r="U227" s="84"/>
    </row>
    <row r="228" spans="21:21" x14ac:dyDescent="0.25">
      <c r="U228" s="84"/>
    </row>
    <row r="229" spans="21:21" x14ac:dyDescent="0.25">
      <c r="U229" s="84"/>
    </row>
    <row r="230" spans="21:21" x14ac:dyDescent="0.25">
      <c r="U230" s="84"/>
    </row>
    <row r="231" spans="21:21" x14ac:dyDescent="0.25">
      <c r="U231" s="84"/>
    </row>
    <row r="232" spans="21:21" x14ac:dyDescent="0.25">
      <c r="U232" s="84"/>
    </row>
    <row r="233" spans="21:21" x14ac:dyDescent="0.25">
      <c r="U233" s="84"/>
    </row>
    <row r="234" spans="21:21" x14ac:dyDescent="0.25">
      <c r="U234" s="84"/>
    </row>
    <row r="235" spans="21:21" x14ac:dyDescent="0.25">
      <c r="U235" s="84"/>
    </row>
    <row r="236" spans="21:21" x14ac:dyDescent="0.25">
      <c r="U236" s="84"/>
    </row>
    <row r="237" spans="21:21" x14ac:dyDescent="0.25">
      <c r="U237" s="84"/>
    </row>
    <row r="238" spans="21:21" x14ac:dyDescent="0.25">
      <c r="U238" s="84"/>
    </row>
    <row r="239" spans="21:21" x14ac:dyDescent="0.25">
      <c r="U239" s="84"/>
    </row>
    <row r="240" spans="21:21" x14ac:dyDescent="0.25">
      <c r="U240" s="84"/>
    </row>
    <row r="241" spans="21:21" x14ac:dyDescent="0.25">
      <c r="U241" s="84"/>
    </row>
    <row r="242" spans="21:21" x14ac:dyDescent="0.25">
      <c r="U242" s="84"/>
    </row>
    <row r="243" spans="21:21" x14ac:dyDescent="0.25">
      <c r="U243" s="84"/>
    </row>
    <row r="244" spans="21:21" x14ac:dyDescent="0.25">
      <c r="U244" s="84"/>
    </row>
    <row r="245" spans="21:21" x14ac:dyDescent="0.25">
      <c r="U245" s="84"/>
    </row>
    <row r="246" spans="21:21" x14ac:dyDescent="0.25">
      <c r="U246" s="84"/>
    </row>
    <row r="247" spans="21:21" x14ac:dyDescent="0.25">
      <c r="U247" s="84"/>
    </row>
    <row r="248" spans="21:21" x14ac:dyDescent="0.25">
      <c r="U248" s="84"/>
    </row>
    <row r="249" spans="21:21" x14ac:dyDescent="0.25">
      <c r="U249" s="84"/>
    </row>
    <row r="250" spans="21:21" x14ac:dyDescent="0.25">
      <c r="U250" s="84"/>
    </row>
    <row r="251" spans="21:21" x14ac:dyDescent="0.25">
      <c r="U251" s="84"/>
    </row>
    <row r="252" spans="21:21" x14ac:dyDescent="0.25">
      <c r="U252" s="84"/>
    </row>
    <row r="253" spans="21:21" x14ac:dyDescent="0.25">
      <c r="U253" s="84"/>
    </row>
    <row r="254" spans="21:21" x14ac:dyDescent="0.25">
      <c r="U254" s="84"/>
    </row>
    <row r="255" spans="21:21" x14ac:dyDescent="0.25">
      <c r="U255" s="84"/>
    </row>
    <row r="256" spans="21:21" x14ac:dyDescent="0.25">
      <c r="U256" s="84"/>
    </row>
    <row r="257" spans="21:21" x14ac:dyDescent="0.25">
      <c r="U257" s="84"/>
    </row>
    <row r="258" spans="21:21" x14ac:dyDescent="0.25">
      <c r="U258" s="84"/>
    </row>
    <row r="259" spans="21:21" x14ac:dyDescent="0.25">
      <c r="U259" s="84"/>
    </row>
    <row r="260" spans="21:21" x14ac:dyDescent="0.25">
      <c r="U260" s="84"/>
    </row>
    <row r="261" spans="21:21" x14ac:dyDescent="0.25">
      <c r="U261" s="84"/>
    </row>
    <row r="262" spans="21:21" x14ac:dyDescent="0.25">
      <c r="U262" s="84"/>
    </row>
    <row r="263" spans="21:21" x14ac:dyDescent="0.25">
      <c r="U263" s="84"/>
    </row>
    <row r="264" spans="21:21" x14ac:dyDescent="0.25">
      <c r="U264" s="84"/>
    </row>
    <row r="265" spans="21:21" x14ac:dyDescent="0.25">
      <c r="U265" s="84"/>
    </row>
    <row r="266" spans="21:21" x14ac:dyDescent="0.25">
      <c r="U266" s="84"/>
    </row>
    <row r="267" spans="21:21" x14ac:dyDescent="0.25">
      <c r="U267" s="84"/>
    </row>
    <row r="268" spans="21:21" x14ac:dyDescent="0.25">
      <c r="U268" s="84"/>
    </row>
    <row r="269" spans="21:21" x14ac:dyDescent="0.25">
      <c r="U269" s="84"/>
    </row>
    <row r="270" spans="21:21" x14ac:dyDescent="0.25">
      <c r="U270" s="84"/>
    </row>
    <row r="271" spans="21:21" x14ac:dyDescent="0.25">
      <c r="U271" s="84"/>
    </row>
    <row r="272" spans="21:21" x14ac:dyDescent="0.25">
      <c r="U272" s="84"/>
    </row>
    <row r="273" spans="21:21" x14ac:dyDescent="0.25">
      <c r="U273" s="84"/>
    </row>
    <row r="274" spans="21:21" x14ac:dyDescent="0.25">
      <c r="U274" s="84"/>
    </row>
    <row r="275" spans="21:21" x14ac:dyDescent="0.25">
      <c r="U275" s="84"/>
    </row>
    <row r="276" spans="21:21" x14ac:dyDescent="0.25">
      <c r="U276" s="84"/>
    </row>
    <row r="277" spans="21:21" x14ac:dyDescent="0.25">
      <c r="U277" s="84"/>
    </row>
    <row r="278" spans="21:21" x14ac:dyDescent="0.25">
      <c r="U278" s="84"/>
    </row>
    <row r="279" spans="21:21" x14ac:dyDescent="0.25">
      <c r="U279" s="84"/>
    </row>
    <row r="280" spans="21:21" x14ac:dyDescent="0.25">
      <c r="U280" s="84"/>
    </row>
    <row r="281" spans="21:21" x14ac:dyDescent="0.25">
      <c r="U281" s="84"/>
    </row>
    <row r="282" spans="21:21" x14ac:dyDescent="0.25">
      <c r="U282" s="84"/>
    </row>
    <row r="283" spans="21:21" x14ac:dyDescent="0.25">
      <c r="U283" s="84"/>
    </row>
    <row r="284" spans="21:21" x14ac:dyDescent="0.25">
      <c r="U284" s="84"/>
    </row>
    <row r="285" spans="21:21" x14ac:dyDescent="0.25">
      <c r="U285" s="84"/>
    </row>
    <row r="286" spans="21:21" x14ac:dyDescent="0.25">
      <c r="U286" s="84"/>
    </row>
    <row r="287" spans="21:21" x14ac:dyDescent="0.25">
      <c r="U287" s="84"/>
    </row>
    <row r="288" spans="21:21" x14ac:dyDescent="0.25">
      <c r="U288" s="84"/>
    </row>
    <row r="289" spans="21:21" x14ac:dyDescent="0.25">
      <c r="U289" s="84"/>
    </row>
    <row r="290" spans="21:21" x14ac:dyDescent="0.25">
      <c r="U290" s="84"/>
    </row>
    <row r="291" spans="21:21" x14ac:dyDescent="0.25">
      <c r="U291" s="84"/>
    </row>
    <row r="292" spans="21:21" x14ac:dyDescent="0.25">
      <c r="U292" s="84"/>
    </row>
    <row r="293" spans="21:21" x14ac:dyDescent="0.25">
      <c r="U293" s="84"/>
    </row>
    <row r="294" spans="21:21" x14ac:dyDescent="0.25">
      <c r="U294" s="84"/>
    </row>
    <row r="295" spans="21:21" x14ac:dyDescent="0.25">
      <c r="U295" s="84"/>
    </row>
    <row r="296" spans="21:21" x14ac:dyDescent="0.25">
      <c r="U296" s="84"/>
    </row>
    <row r="297" spans="21:21" x14ac:dyDescent="0.25">
      <c r="U297" s="84"/>
    </row>
    <row r="298" spans="21:21" x14ac:dyDescent="0.25">
      <c r="U298" s="84"/>
    </row>
    <row r="299" spans="21:21" x14ac:dyDescent="0.25">
      <c r="U299" s="84"/>
    </row>
    <row r="300" spans="21:21" x14ac:dyDescent="0.25">
      <c r="U300" s="84"/>
    </row>
    <row r="301" spans="21:21" x14ac:dyDescent="0.25">
      <c r="U301" s="84"/>
    </row>
    <row r="302" spans="21:21" x14ac:dyDescent="0.25">
      <c r="U302" s="84"/>
    </row>
    <row r="303" spans="21:21" x14ac:dyDescent="0.25">
      <c r="U303" s="84"/>
    </row>
    <row r="304" spans="21:21" x14ac:dyDescent="0.25">
      <c r="U304" s="84"/>
    </row>
    <row r="305" spans="21:21" x14ac:dyDescent="0.25">
      <c r="U305" s="84"/>
    </row>
    <row r="306" spans="21:21" x14ac:dyDescent="0.25">
      <c r="U306" s="84"/>
    </row>
    <row r="307" spans="21:21" x14ac:dyDescent="0.25">
      <c r="U307" s="84"/>
    </row>
    <row r="308" spans="21:21" x14ac:dyDescent="0.25">
      <c r="U308" s="84"/>
    </row>
    <row r="309" spans="21:21" x14ac:dyDescent="0.25">
      <c r="U309" s="84"/>
    </row>
    <row r="310" spans="21:21" x14ac:dyDescent="0.25">
      <c r="U310" s="84"/>
    </row>
    <row r="311" spans="21:21" x14ac:dyDescent="0.25">
      <c r="U311" s="84"/>
    </row>
    <row r="312" spans="21:21" x14ac:dyDescent="0.25">
      <c r="U312" s="84"/>
    </row>
    <row r="313" spans="21:21" x14ac:dyDescent="0.25">
      <c r="U313" s="84"/>
    </row>
    <row r="314" spans="21:21" x14ac:dyDescent="0.25">
      <c r="U314" s="84"/>
    </row>
    <row r="315" spans="21:21" x14ac:dyDescent="0.25">
      <c r="U315" s="84"/>
    </row>
    <row r="316" spans="21:21" x14ac:dyDescent="0.25">
      <c r="U316" s="84"/>
    </row>
    <row r="317" spans="21:21" x14ac:dyDescent="0.25">
      <c r="U317" s="84"/>
    </row>
    <row r="318" spans="21:21" x14ac:dyDescent="0.25">
      <c r="U318" s="84"/>
    </row>
    <row r="319" spans="21:21" x14ac:dyDescent="0.25">
      <c r="U319" s="84"/>
    </row>
    <row r="320" spans="21:21" x14ac:dyDescent="0.25">
      <c r="U320" s="84"/>
    </row>
    <row r="321" spans="21:21" x14ac:dyDescent="0.25">
      <c r="U321" s="84"/>
    </row>
    <row r="322" spans="21:21" x14ac:dyDescent="0.25">
      <c r="U322" s="84"/>
    </row>
    <row r="323" spans="21:21" x14ac:dyDescent="0.25">
      <c r="U323" s="84"/>
    </row>
    <row r="324" spans="21:21" x14ac:dyDescent="0.25">
      <c r="U324" s="84"/>
    </row>
    <row r="325" spans="21:21" x14ac:dyDescent="0.25">
      <c r="U325" s="84"/>
    </row>
    <row r="326" spans="21:21" x14ac:dyDescent="0.25">
      <c r="U326" s="84"/>
    </row>
    <row r="327" spans="21:21" x14ac:dyDescent="0.25">
      <c r="U327" s="84"/>
    </row>
    <row r="328" spans="21:21" x14ac:dyDescent="0.25">
      <c r="U328" s="84"/>
    </row>
    <row r="329" spans="21:21" x14ac:dyDescent="0.25">
      <c r="U329" s="84"/>
    </row>
    <row r="330" spans="21:21" x14ac:dyDescent="0.25">
      <c r="U330" s="84"/>
    </row>
    <row r="331" spans="21:21" x14ac:dyDescent="0.25">
      <c r="U331" s="84"/>
    </row>
    <row r="332" spans="21:21" x14ac:dyDescent="0.25">
      <c r="U332" s="84"/>
    </row>
    <row r="333" spans="21:21" x14ac:dyDescent="0.25">
      <c r="U333" s="84"/>
    </row>
    <row r="334" spans="21:21" x14ac:dyDescent="0.25">
      <c r="U334" s="84"/>
    </row>
  </sheetData>
  <mergeCells count="4">
    <mergeCell ref="B1:E1"/>
    <mergeCell ref="T1:U1"/>
    <mergeCell ref="B2:E2"/>
    <mergeCell ref="C3:E3"/>
  </mergeCells>
  <conditionalFormatting sqref="W1:X1 U3:V4 D3">
    <cfRule type="cellIs" dxfId="1" priority="3" operator="equal">
      <formula>0</formula>
    </cfRule>
    <cfRule type="cellIs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7"/>
  <sheetViews>
    <sheetView workbookViewId="0">
      <selection activeCell="AB9" sqref="AB9"/>
    </sheetView>
  </sheetViews>
  <sheetFormatPr defaultRowHeight="15" x14ac:dyDescent="0.25"/>
  <cols>
    <col min="1" max="1" width="5.28515625" style="1" customWidth="1"/>
    <col min="2" max="2" width="27.85546875" style="1" customWidth="1"/>
    <col min="3" max="3" width="17.140625" style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hidden="1" customWidth="1"/>
    <col min="8" max="8" width="12.85546875" style="1" hidden="1" customWidth="1"/>
    <col min="9" max="9" width="10.5703125" style="1" hidden="1" customWidth="1"/>
    <col min="10" max="10" width="14" style="1" hidden="1" customWidth="1"/>
    <col min="11" max="11" width="13" style="1" hidden="1" customWidth="1"/>
    <col min="12" max="12" width="8.42578125" style="1" hidden="1" customWidth="1"/>
    <col min="13" max="13" width="10.5703125" style="1" hidden="1" customWidth="1"/>
    <col min="14" max="14" width="11.42578125" style="1" hidden="1" customWidth="1"/>
    <col min="15" max="15" width="11.140625" style="1" hidden="1" customWidth="1"/>
    <col min="16" max="16" width="10.7109375" style="1" hidden="1" customWidth="1"/>
    <col min="17" max="17" width="10.5703125" style="1" hidden="1" customWidth="1"/>
    <col min="18" max="19" width="13.140625" style="84" hidden="1" customWidth="1"/>
    <col min="20" max="20" width="13.140625" style="101" hidden="1" customWidth="1"/>
    <col min="21" max="21" width="14" style="1" hidden="1" customWidth="1"/>
    <col min="22" max="22" width="13.42578125" style="84" hidden="1" customWidth="1"/>
    <col min="23" max="23" width="14" style="84" customWidth="1"/>
    <col min="24" max="24" width="15" style="1" customWidth="1"/>
    <col min="25" max="25" width="9.5703125" style="1" bestFit="1" customWidth="1"/>
    <col min="26" max="16384" width="9.140625" style="1"/>
  </cols>
  <sheetData>
    <row r="1" spans="1:25" ht="15.75" x14ac:dyDescent="0.25">
      <c r="B1" s="4"/>
      <c r="C1" s="154" t="s">
        <v>0</v>
      </c>
      <c r="D1" s="154"/>
      <c r="E1" s="154"/>
      <c r="S1" s="152"/>
      <c r="T1" s="152"/>
      <c r="U1" s="80"/>
    </row>
    <row r="2" spans="1:25" ht="33" customHeight="1" x14ac:dyDescent="0.25">
      <c r="B2" s="4" t="s">
        <v>1</v>
      </c>
      <c r="C2" s="156" t="s">
        <v>210</v>
      </c>
      <c r="D2" s="156"/>
      <c r="E2" s="156"/>
      <c r="G2" s="5" t="s">
        <v>1</v>
      </c>
      <c r="H2" s="14" t="s">
        <v>145</v>
      </c>
      <c r="I2" s="14">
        <v>168</v>
      </c>
      <c r="S2" s="103"/>
      <c r="T2" s="103" t="s">
        <v>120</v>
      </c>
      <c r="U2" s="80"/>
    </row>
    <row r="3" spans="1:25" ht="16.5" thickBot="1" x14ac:dyDescent="0.3">
      <c r="B3" s="4"/>
      <c r="C3" s="153"/>
      <c r="D3" s="153"/>
      <c r="E3" s="153"/>
      <c r="S3" s="103"/>
      <c r="T3" s="103"/>
      <c r="U3" s="80"/>
    </row>
    <row r="4" spans="1:25" ht="42.75" x14ac:dyDescent="0.25">
      <c r="A4" s="6"/>
      <c r="B4" s="7" t="s">
        <v>2</v>
      </c>
      <c r="C4" s="7" t="s">
        <v>3</v>
      </c>
      <c r="D4" s="7" t="s">
        <v>4</v>
      </c>
      <c r="E4" s="8" t="s">
        <v>5</v>
      </c>
      <c r="F4" s="9" t="s">
        <v>110</v>
      </c>
      <c r="G4" s="10" t="s">
        <v>6</v>
      </c>
      <c r="H4" s="11" t="s">
        <v>7</v>
      </c>
      <c r="I4" s="11" t="s">
        <v>111</v>
      </c>
      <c r="J4" s="11" t="s">
        <v>137</v>
      </c>
      <c r="K4" s="11" t="s">
        <v>138</v>
      </c>
      <c r="L4" s="11" t="s">
        <v>107</v>
      </c>
      <c r="M4" s="7" t="s">
        <v>106</v>
      </c>
      <c r="N4" s="7" t="s">
        <v>135</v>
      </c>
      <c r="O4" s="7" t="s">
        <v>167</v>
      </c>
      <c r="P4" s="7" t="s">
        <v>104</v>
      </c>
      <c r="Q4" s="44" t="s">
        <v>105</v>
      </c>
      <c r="R4" s="85" t="s">
        <v>207</v>
      </c>
      <c r="S4" s="86" t="s">
        <v>8</v>
      </c>
      <c r="T4" s="81" t="s">
        <v>213</v>
      </c>
      <c r="U4" s="12" t="s">
        <v>9</v>
      </c>
      <c r="V4" s="102" t="s">
        <v>10</v>
      </c>
      <c r="W4" s="102" t="s">
        <v>10</v>
      </c>
      <c r="X4" s="14"/>
    </row>
    <row r="5" spans="1:25" ht="27.75" customHeight="1" x14ac:dyDescent="0.25">
      <c r="A5" s="17">
        <v>1</v>
      </c>
      <c r="B5" s="13" t="s">
        <v>12</v>
      </c>
      <c r="C5" s="33" t="s">
        <v>13</v>
      </c>
      <c r="D5" s="29" t="s">
        <v>11</v>
      </c>
      <c r="E5" s="25" t="s">
        <v>14</v>
      </c>
      <c r="F5" s="50">
        <v>24200</v>
      </c>
      <c r="G5" s="50">
        <v>21054</v>
      </c>
      <c r="H5" s="2">
        <v>168</v>
      </c>
      <c r="I5" s="43">
        <f>G5/168*H5</f>
        <v>21054</v>
      </c>
      <c r="J5" s="26"/>
      <c r="K5" s="49"/>
      <c r="L5" s="52"/>
      <c r="M5" s="50"/>
      <c r="N5" s="49"/>
      <c r="O5" s="49"/>
      <c r="P5" s="49"/>
      <c r="Q5" s="3"/>
      <c r="R5" s="87">
        <f>I5-Q5+P5+O5+N5+M5+L5+K5</f>
        <v>21054</v>
      </c>
      <c r="S5" s="88">
        <v>10371.43</v>
      </c>
      <c r="T5" s="35">
        <v>10682.57</v>
      </c>
      <c r="U5" s="50">
        <f>S5+T5</f>
        <v>21054</v>
      </c>
      <c r="V5" s="93">
        <f>R5-U5</f>
        <v>0</v>
      </c>
      <c r="W5" s="35"/>
      <c r="X5" s="22"/>
      <c r="Y5" s="23"/>
    </row>
    <row r="6" spans="1:25" ht="27.75" customHeight="1" x14ac:dyDescent="0.25">
      <c r="A6" s="17">
        <v>2</v>
      </c>
      <c r="B6" s="31" t="s">
        <v>133</v>
      </c>
      <c r="C6" s="64" t="s">
        <v>134</v>
      </c>
      <c r="D6" s="65" t="s">
        <v>11</v>
      </c>
      <c r="E6" s="30">
        <v>43759</v>
      </c>
      <c r="F6" s="66">
        <v>46000</v>
      </c>
      <c r="G6" s="67">
        <v>40020</v>
      </c>
      <c r="H6" s="2">
        <v>168</v>
      </c>
      <c r="I6" s="43">
        <f t="shared" ref="I6:I68" si="0">G6/168*H6</f>
        <v>40020</v>
      </c>
      <c r="J6" s="68"/>
      <c r="K6" s="49"/>
      <c r="L6" s="69"/>
      <c r="M6" s="70"/>
      <c r="N6" s="71"/>
      <c r="O6" s="71"/>
      <c r="P6" s="79">
        <v>10000</v>
      </c>
      <c r="Q6" s="72"/>
      <c r="R6" s="87">
        <f t="shared" ref="R6:R69" si="1">I6-Q6+P6+O6+N6+M6+L6+K6</f>
        <v>50020</v>
      </c>
      <c r="S6" s="88">
        <v>19714.29</v>
      </c>
      <c r="T6" s="35">
        <v>20305.71</v>
      </c>
      <c r="U6" s="50">
        <f t="shared" ref="U6:U69" si="2">S6+T6</f>
        <v>40020</v>
      </c>
      <c r="V6" s="93">
        <f t="shared" ref="V6:V69" si="3">R6-U6</f>
        <v>10000</v>
      </c>
      <c r="W6" s="35"/>
      <c r="X6" s="22"/>
      <c r="Y6" s="23"/>
    </row>
    <row r="7" spans="1:25" ht="27.75" customHeight="1" x14ac:dyDescent="0.25">
      <c r="A7" s="17">
        <v>3</v>
      </c>
      <c r="B7" s="13" t="s">
        <v>16</v>
      </c>
      <c r="C7" s="33" t="s">
        <v>17</v>
      </c>
      <c r="D7" s="29" t="s">
        <v>11</v>
      </c>
      <c r="E7" s="25" t="s">
        <v>14</v>
      </c>
      <c r="F7" s="50">
        <v>23000</v>
      </c>
      <c r="G7" s="50">
        <v>20010</v>
      </c>
      <c r="H7" s="2">
        <v>168</v>
      </c>
      <c r="I7" s="43">
        <f t="shared" si="0"/>
        <v>20010</v>
      </c>
      <c r="J7" s="26"/>
      <c r="K7" s="49"/>
      <c r="L7" s="52"/>
      <c r="M7" s="50"/>
      <c r="N7" s="49"/>
      <c r="O7" s="49"/>
      <c r="P7" s="49"/>
      <c r="Q7" s="3"/>
      <c r="R7" s="87">
        <f t="shared" si="1"/>
        <v>20010</v>
      </c>
      <c r="S7" s="88">
        <v>9857.14</v>
      </c>
      <c r="T7" s="35">
        <v>10152.86</v>
      </c>
      <c r="U7" s="50">
        <f t="shared" si="2"/>
        <v>20010</v>
      </c>
      <c r="V7" s="93">
        <f t="shared" si="3"/>
        <v>0</v>
      </c>
      <c r="W7" s="35"/>
      <c r="X7" s="22"/>
      <c r="Y7" s="23"/>
    </row>
    <row r="8" spans="1:25" ht="39" customHeight="1" x14ac:dyDescent="0.25">
      <c r="A8" s="17">
        <v>4</v>
      </c>
      <c r="B8" s="13" t="s">
        <v>18</v>
      </c>
      <c r="C8" s="33" t="s">
        <v>19</v>
      </c>
      <c r="D8" s="29" t="s">
        <v>11</v>
      </c>
      <c r="E8" s="25" t="s">
        <v>14</v>
      </c>
      <c r="F8" s="50">
        <v>35000</v>
      </c>
      <c r="G8" s="50">
        <v>30450</v>
      </c>
      <c r="H8" s="2">
        <v>168</v>
      </c>
      <c r="I8" s="43">
        <f t="shared" si="0"/>
        <v>30450</v>
      </c>
      <c r="J8" s="26"/>
      <c r="K8" s="49"/>
      <c r="L8" s="52"/>
      <c r="M8" s="50"/>
      <c r="N8" s="49"/>
      <c r="O8" s="49"/>
      <c r="P8" s="49"/>
      <c r="Q8" s="3"/>
      <c r="R8" s="87">
        <f t="shared" si="1"/>
        <v>30450</v>
      </c>
      <c r="S8" s="88">
        <v>15000</v>
      </c>
      <c r="T8" s="35">
        <v>15450</v>
      </c>
      <c r="U8" s="50">
        <f t="shared" si="2"/>
        <v>30450</v>
      </c>
      <c r="V8" s="93">
        <f t="shared" si="3"/>
        <v>0</v>
      </c>
      <c r="W8" s="35"/>
      <c r="X8" s="22"/>
      <c r="Y8" s="23"/>
    </row>
    <row r="9" spans="1:25" ht="25.5" customHeight="1" x14ac:dyDescent="0.25">
      <c r="A9" s="17">
        <v>5</v>
      </c>
      <c r="B9" s="31" t="s">
        <v>20</v>
      </c>
      <c r="C9" s="33" t="s">
        <v>21</v>
      </c>
      <c r="D9" s="29" t="s">
        <v>11</v>
      </c>
      <c r="E9" s="25" t="s">
        <v>15</v>
      </c>
      <c r="F9" s="50">
        <v>35000</v>
      </c>
      <c r="G9" s="50">
        <v>30450</v>
      </c>
      <c r="H9" s="2">
        <v>168</v>
      </c>
      <c r="I9" s="43">
        <f t="shared" si="0"/>
        <v>30450</v>
      </c>
      <c r="J9" s="26">
        <v>30</v>
      </c>
      <c r="K9" s="49">
        <v>5000</v>
      </c>
      <c r="L9" s="52"/>
      <c r="M9" s="50"/>
      <c r="N9" s="49"/>
      <c r="O9" s="49"/>
      <c r="P9" s="49">
        <v>5000</v>
      </c>
      <c r="Q9" s="3"/>
      <c r="R9" s="87">
        <f t="shared" si="1"/>
        <v>40450</v>
      </c>
      <c r="S9" s="88">
        <v>15000</v>
      </c>
      <c r="T9" s="35">
        <v>15450</v>
      </c>
      <c r="U9" s="50">
        <f t="shared" si="2"/>
        <v>30450</v>
      </c>
      <c r="V9" s="93">
        <f t="shared" si="3"/>
        <v>10000</v>
      </c>
      <c r="W9" s="35"/>
      <c r="X9" s="22"/>
      <c r="Y9" s="23"/>
    </row>
    <row r="10" spans="1:25" ht="43.5" customHeight="1" x14ac:dyDescent="0.25">
      <c r="A10" s="17">
        <v>6</v>
      </c>
      <c r="B10" s="31" t="s">
        <v>22</v>
      </c>
      <c r="C10" s="33" t="s">
        <v>21</v>
      </c>
      <c r="D10" s="29" t="s">
        <v>11</v>
      </c>
      <c r="E10" s="30">
        <v>43426</v>
      </c>
      <c r="F10" s="50">
        <v>35000</v>
      </c>
      <c r="G10" s="50">
        <v>30814</v>
      </c>
      <c r="H10" s="2">
        <v>112</v>
      </c>
      <c r="I10" s="43">
        <f t="shared" si="0"/>
        <v>20542.666666666664</v>
      </c>
      <c r="J10" s="26">
        <v>10</v>
      </c>
      <c r="K10" s="49"/>
      <c r="L10" s="52"/>
      <c r="M10" s="50">
        <v>13115.19</v>
      </c>
      <c r="N10" s="49"/>
      <c r="O10" s="49"/>
      <c r="P10" s="49"/>
      <c r="Q10" s="3"/>
      <c r="R10" s="87">
        <f t="shared" si="1"/>
        <v>33657.856666666667</v>
      </c>
      <c r="S10" s="88">
        <v>27306.16</v>
      </c>
      <c r="T10" s="35">
        <v>5299.33</v>
      </c>
      <c r="U10" s="50">
        <f t="shared" si="2"/>
        <v>32605.489999999998</v>
      </c>
      <c r="V10" s="93">
        <f t="shared" si="3"/>
        <v>1052.3666666666686</v>
      </c>
      <c r="W10" s="35"/>
      <c r="X10" s="22"/>
      <c r="Y10" s="23"/>
    </row>
    <row r="11" spans="1:25" ht="36" customHeight="1" x14ac:dyDescent="0.25">
      <c r="A11" s="17">
        <v>7</v>
      </c>
      <c r="B11" s="13" t="s">
        <v>23</v>
      </c>
      <c r="C11" s="33" t="s">
        <v>24</v>
      </c>
      <c r="D11" s="29" t="s">
        <v>11</v>
      </c>
      <c r="E11" s="25" t="s">
        <v>14</v>
      </c>
      <c r="F11" s="50">
        <v>21900</v>
      </c>
      <c r="G11" s="50">
        <v>19000</v>
      </c>
      <c r="H11" s="2">
        <v>88</v>
      </c>
      <c r="I11" s="43">
        <f t="shared" si="0"/>
        <v>9952.3809523809523</v>
      </c>
      <c r="J11" s="26"/>
      <c r="K11" s="49"/>
      <c r="L11" s="52"/>
      <c r="M11" s="50">
        <v>9287.1200000000008</v>
      </c>
      <c r="N11" s="49"/>
      <c r="O11" s="49"/>
      <c r="P11" s="49"/>
      <c r="Q11" s="3"/>
      <c r="R11" s="87">
        <f t="shared" si="1"/>
        <v>19239.500952380953</v>
      </c>
      <c r="S11" s="88">
        <v>13029.77</v>
      </c>
      <c r="T11" s="35">
        <v>5444.14</v>
      </c>
      <c r="U11" s="50">
        <f t="shared" si="2"/>
        <v>18473.91</v>
      </c>
      <c r="V11" s="93">
        <f t="shared" si="3"/>
        <v>765.59095238095324</v>
      </c>
      <c r="W11" s="35"/>
      <c r="X11" s="22"/>
      <c r="Y11" s="23"/>
    </row>
    <row r="12" spans="1:25" ht="33.75" customHeight="1" x14ac:dyDescent="0.25">
      <c r="A12" s="17">
        <v>8</v>
      </c>
      <c r="B12" s="13" t="s">
        <v>136</v>
      </c>
      <c r="C12" s="33" t="s">
        <v>168</v>
      </c>
      <c r="D12" s="29" t="s">
        <v>26</v>
      </c>
      <c r="E12" s="30">
        <v>43739</v>
      </c>
      <c r="F12" s="50">
        <v>34500</v>
      </c>
      <c r="G12" s="50">
        <v>30000</v>
      </c>
      <c r="H12" s="2">
        <v>168</v>
      </c>
      <c r="I12" s="43">
        <f t="shared" si="0"/>
        <v>30000.000000000004</v>
      </c>
      <c r="J12" s="26">
        <v>68</v>
      </c>
      <c r="K12" s="49">
        <f>G12/168*J12</f>
        <v>12142.857142857143</v>
      </c>
      <c r="L12" s="52"/>
      <c r="M12" s="50"/>
      <c r="N12" s="49"/>
      <c r="O12" s="49"/>
      <c r="P12" s="49"/>
      <c r="Q12" s="3"/>
      <c r="R12" s="87">
        <f t="shared" si="1"/>
        <v>42142.857142857145</v>
      </c>
      <c r="S12" s="88">
        <v>14785.71</v>
      </c>
      <c r="T12" s="35">
        <v>15229.29</v>
      </c>
      <c r="U12" s="50">
        <f t="shared" si="2"/>
        <v>30015</v>
      </c>
      <c r="V12" s="93">
        <f t="shared" si="3"/>
        <v>12127.857142857145</v>
      </c>
      <c r="W12" s="35"/>
      <c r="X12" s="22"/>
      <c r="Y12" s="23"/>
    </row>
    <row r="13" spans="1:25" ht="25.5" customHeight="1" x14ac:dyDescent="0.25">
      <c r="A13" s="17">
        <v>9</v>
      </c>
      <c r="B13" s="13" t="s">
        <v>118</v>
      </c>
      <c r="C13" s="33" t="s">
        <v>31</v>
      </c>
      <c r="D13" s="29" t="s">
        <v>26</v>
      </c>
      <c r="E13" s="30">
        <v>43647</v>
      </c>
      <c r="F13" s="50">
        <v>34500</v>
      </c>
      <c r="G13" s="50">
        <v>30000</v>
      </c>
      <c r="H13" s="2">
        <v>168</v>
      </c>
      <c r="I13" s="43">
        <f t="shared" si="0"/>
        <v>30000.000000000004</v>
      </c>
      <c r="J13" s="26">
        <v>90</v>
      </c>
      <c r="K13" s="49">
        <f t="shared" ref="K13:K76" si="4">G13/168*J13</f>
        <v>16071.428571428572</v>
      </c>
      <c r="L13" s="52"/>
      <c r="M13" s="50"/>
      <c r="N13" s="49"/>
      <c r="O13" s="49"/>
      <c r="P13" s="49"/>
      <c r="Q13" s="3"/>
      <c r="R13" s="87">
        <f t="shared" si="1"/>
        <v>46071.42857142858</v>
      </c>
      <c r="S13" s="88">
        <v>14785.71</v>
      </c>
      <c r="T13" s="35">
        <v>15593.29</v>
      </c>
      <c r="U13" s="50">
        <f t="shared" si="2"/>
        <v>30379</v>
      </c>
      <c r="V13" s="93">
        <f t="shared" si="3"/>
        <v>15692.42857142858</v>
      </c>
      <c r="W13" s="35"/>
      <c r="X13" s="22"/>
      <c r="Y13" s="23"/>
    </row>
    <row r="14" spans="1:25" ht="32.25" customHeight="1" x14ac:dyDescent="0.25">
      <c r="A14" s="17">
        <v>10</v>
      </c>
      <c r="B14" s="51" t="s">
        <v>25</v>
      </c>
      <c r="C14" s="33" t="s">
        <v>144</v>
      </c>
      <c r="D14" s="29" t="s">
        <v>26</v>
      </c>
      <c r="E14" s="30">
        <v>43775</v>
      </c>
      <c r="F14" s="50">
        <v>34500</v>
      </c>
      <c r="G14" s="50">
        <v>30000</v>
      </c>
      <c r="H14" s="2">
        <v>168</v>
      </c>
      <c r="I14" s="43">
        <f t="shared" si="0"/>
        <v>30000.000000000004</v>
      </c>
      <c r="J14" s="26">
        <v>2</v>
      </c>
      <c r="K14" s="49">
        <f t="shared" si="4"/>
        <v>357.14285714285717</v>
      </c>
      <c r="L14" s="52"/>
      <c r="M14" s="50"/>
      <c r="N14" s="49"/>
      <c r="O14" s="49"/>
      <c r="P14" s="49"/>
      <c r="Q14" s="3"/>
      <c r="R14" s="87">
        <f t="shared" si="1"/>
        <v>30357.142857142862</v>
      </c>
      <c r="S14" s="88">
        <v>14785.71</v>
      </c>
      <c r="T14" s="35">
        <v>15229.29</v>
      </c>
      <c r="U14" s="50">
        <f t="shared" si="2"/>
        <v>30015</v>
      </c>
      <c r="V14" s="93">
        <f t="shared" si="3"/>
        <v>342.14285714286234</v>
      </c>
      <c r="W14" s="35"/>
      <c r="X14" s="22"/>
      <c r="Y14" s="23"/>
    </row>
    <row r="15" spans="1:25" ht="25.5" customHeight="1" x14ac:dyDescent="0.25">
      <c r="A15" s="17">
        <v>11</v>
      </c>
      <c r="B15" s="31" t="s">
        <v>28</v>
      </c>
      <c r="C15" s="33" t="s">
        <v>29</v>
      </c>
      <c r="D15" s="29" t="s">
        <v>26</v>
      </c>
      <c r="E15" s="25" t="s">
        <v>14</v>
      </c>
      <c r="F15" s="50">
        <v>34500</v>
      </c>
      <c r="G15" s="50">
        <v>30000</v>
      </c>
      <c r="H15" s="2">
        <v>120</v>
      </c>
      <c r="I15" s="43">
        <f t="shared" si="0"/>
        <v>21428.571428571431</v>
      </c>
      <c r="J15" s="26">
        <v>21</v>
      </c>
      <c r="K15" s="49">
        <f t="shared" si="4"/>
        <v>3750.0000000000005</v>
      </c>
      <c r="L15" s="52">
        <v>1903.84</v>
      </c>
      <c r="M15" s="50"/>
      <c r="N15" s="49"/>
      <c r="O15" s="49"/>
      <c r="P15" s="49"/>
      <c r="Q15" s="3"/>
      <c r="R15" s="87">
        <f t="shared" si="1"/>
        <v>27082.411428571431</v>
      </c>
      <c r="S15" s="88">
        <v>6832.41</v>
      </c>
      <c r="T15" s="35">
        <v>16510.29</v>
      </c>
      <c r="U15" s="50">
        <f t="shared" si="2"/>
        <v>23342.7</v>
      </c>
      <c r="V15" s="93">
        <f t="shared" si="3"/>
        <v>3739.7114285714306</v>
      </c>
      <c r="W15" s="35"/>
      <c r="X15" s="22"/>
      <c r="Y15" s="23"/>
    </row>
    <row r="16" spans="1:25" ht="25.5" customHeight="1" x14ac:dyDescent="0.25">
      <c r="A16" s="17">
        <v>12</v>
      </c>
      <c r="B16" s="31" t="s">
        <v>185</v>
      </c>
      <c r="C16" s="33" t="s">
        <v>184</v>
      </c>
      <c r="D16" s="29" t="s">
        <v>26</v>
      </c>
      <c r="E16" s="30">
        <v>43655</v>
      </c>
      <c r="F16" s="50">
        <v>24000</v>
      </c>
      <c r="G16" s="50">
        <v>20880</v>
      </c>
      <c r="H16" s="2">
        <v>168</v>
      </c>
      <c r="I16" s="43">
        <f t="shared" si="0"/>
        <v>20880</v>
      </c>
      <c r="J16" s="26">
        <v>54</v>
      </c>
      <c r="K16" s="49">
        <f t="shared" si="4"/>
        <v>6711.4285714285716</v>
      </c>
      <c r="L16" s="52"/>
      <c r="M16" s="50"/>
      <c r="N16" s="49"/>
      <c r="O16" s="49"/>
      <c r="P16" s="49"/>
      <c r="Q16" s="3"/>
      <c r="R16" s="87">
        <f t="shared" si="1"/>
        <v>27591.428571428572</v>
      </c>
      <c r="S16" s="88">
        <v>10285.709999999999</v>
      </c>
      <c r="T16" s="35">
        <v>10958.29</v>
      </c>
      <c r="U16" s="50">
        <f t="shared" si="2"/>
        <v>21244</v>
      </c>
      <c r="V16" s="93">
        <f t="shared" si="3"/>
        <v>6347.4285714285725</v>
      </c>
      <c r="W16" s="35"/>
      <c r="X16" s="22"/>
      <c r="Y16" s="23"/>
    </row>
    <row r="17" spans="1:25" ht="30.75" customHeight="1" x14ac:dyDescent="0.25">
      <c r="A17" s="17">
        <v>13</v>
      </c>
      <c r="B17" s="31" t="s">
        <v>146</v>
      </c>
      <c r="C17" s="33" t="s">
        <v>147</v>
      </c>
      <c r="D17" s="29" t="s">
        <v>26</v>
      </c>
      <c r="E17" s="30">
        <v>43788</v>
      </c>
      <c r="F17" s="50">
        <v>29000</v>
      </c>
      <c r="G17" s="50">
        <v>25230</v>
      </c>
      <c r="H17" s="2">
        <v>168</v>
      </c>
      <c r="I17" s="43">
        <f t="shared" si="0"/>
        <v>25229.999999999996</v>
      </c>
      <c r="J17" s="26">
        <v>21</v>
      </c>
      <c r="K17" s="49">
        <f t="shared" si="4"/>
        <v>3153.7499999999995</v>
      </c>
      <c r="L17" s="52"/>
      <c r="M17" s="50"/>
      <c r="N17" s="50"/>
      <c r="O17" s="50"/>
      <c r="P17" s="50"/>
      <c r="Q17" s="3"/>
      <c r="R17" s="87">
        <f t="shared" si="1"/>
        <v>28383.749999999996</v>
      </c>
      <c r="S17" s="88">
        <v>12428.57</v>
      </c>
      <c r="T17" s="35">
        <v>12801.43</v>
      </c>
      <c r="U17" s="50">
        <f t="shared" si="2"/>
        <v>25230</v>
      </c>
      <c r="V17" s="93">
        <f t="shared" si="3"/>
        <v>3153.7499999999964</v>
      </c>
      <c r="W17" s="35"/>
      <c r="X17" s="22"/>
      <c r="Y17" s="23"/>
    </row>
    <row r="18" spans="1:25" ht="32.25" customHeight="1" x14ac:dyDescent="0.25">
      <c r="A18" s="17">
        <v>15</v>
      </c>
      <c r="B18" s="31" t="s">
        <v>30</v>
      </c>
      <c r="C18" s="33" t="s">
        <v>31</v>
      </c>
      <c r="D18" s="29" t="s">
        <v>26</v>
      </c>
      <c r="E18" s="30">
        <v>43334</v>
      </c>
      <c r="F18" s="50">
        <v>34500</v>
      </c>
      <c r="G18" s="50">
        <v>30000</v>
      </c>
      <c r="H18" s="2">
        <v>128</v>
      </c>
      <c r="I18" s="43">
        <f t="shared" si="0"/>
        <v>22857.142857142859</v>
      </c>
      <c r="J18" s="26">
        <v>27</v>
      </c>
      <c r="K18" s="49">
        <f t="shared" si="4"/>
        <v>4821.4285714285716</v>
      </c>
      <c r="L18" s="52">
        <v>791.24</v>
      </c>
      <c r="M18" s="50"/>
      <c r="N18" s="49"/>
      <c r="O18" s="49"/>
      <c r="P18" s="49"/>
      <c r="Q18" s="3">
        <v>1000</v>
      </c>
      <c r="R18" s="87">
        <f t="shared" si="1"/>
        <v>27469.811428571433</v>
      </c>
      <c r="S18" s="88">
        <v>9005.5300000000007</v>
      </c>
      <c r="T18" s="35">
        <v>14654.42</v>
      </c>
      <c r="U18" s="50">
        <f t="shared" si="2"/>
        <v>23659.95</v>
      </c>
      <c r="V18" s="93">
        <f t="shared" si="3"/>
        <v>3809.861428571432</v>
      </c>
      <c r="W18" s="35"/>
      <c r="X18" s="22"/>
      <c r="Y18" s="23"/>
    </row>
    <row r="19" spans="1:25" ht="39.75" customHeight="1" x14ac:dyDescent="0.25">
      <c r="A19" s="17">
        <v>16</v>
      </c>
      <c r="B19" s="31" t="s">
        <v>32</v>
      </c>
      <c r="C19" s="33" t="s">
        <v>27</v>
      </c>
      <c r="D19" s="29" t="s">
        <v>26</v>
      </c>
      <c r="E19" s="25" t="s">
        <v>14</v>
      </c>
      <c r="F19" s="50">
        <v>24000</v>
      </c>
      <c r="G19" s="50">
        <v>20880</v>
      </c>
      <c r="H19" s="2">
        <v>128</v>
      </c>
      <c r="I19" s="43">
        <f t="shared" si="0"/>
        <v>15908.571428571429</v>
      </c>
      <c r="J19" s="26">
        <v>21</v>
      </c>
      <c r="K19" s="49">
        <f t="shared" si="4"/>
        <v>2610</v>
      </c>
      <c r="L19" s="52"/>
      <c r="M19" s="50">
        <v>9728.43</v>
      </c>
      <c r="N19" s="50"/>
      <c r="O19" s="50"/>
      <c r="P19" s="50"/>
      <c r="Q19" s="3"/>
      <c r="R19" s="87">
        <f t="shared" si="1"/>
        <v>28247.001428571428</v>
      </c>
      <c r="S19" s="88">
        <v>18221.97</v>
      </c>
      <c r="T19" s="35">
        <v>5623</v>
      </c>
      <c r="U19" s="50">
        <f t="shared" si="2"/>
        <v>23844.97</v>
      </c>
      <c r="V19" s="93">
        <f t="shared" si="3"/>
        <v>4402.0314285714267</v>
      </c>
      <c r="W19" s="35"/>
      <c r="X19" s="22"/>
      <c r="Y19" s="23"/>
    </row>
    <row r="20" spans="1:25" ht="39.75" customHeight="1" x14ac:dyDescent="0.25">
      <c r="A20" s="17">
        <v>17</v>
      </c>
      <c r="B20" s="31" t="s">
        <v>194</v>
      </c>
      <c r="C20" s="33" t="s">
        <v>27</v>
      </c>
      <c r="D20" s="29" t="s">
        <v>26</v>
      </c>
      <c r="E20" s="30">
        <v>43857</v>
      </c>
      <c r="F20" s="50">
        <v>24000</v>
      </c>
      <c r="G20" s="50">
        <v>20880</v>
      </c>
      <c r="H20" s="2">
        <v>168</v>
      </c>
      <c r="I20" s="43">
        <f t="shared" si="0"/>
        <v>20880</v>
      </c>
      <c r="J20" s="26">
        <v>55</v>
      </c>
      <c r="K20" s="49">
        <f t="shared" si="4"/>
        <v>6835.7142857142862</v>
      </c>
      <c r="L20" s="52"/>
      <c r="M20" s="50"/>
      <c r="N20" s="50"/>
      <c r="O20" s="50"/>
      <c r="P20" s="50"/>
      <c r="Q20" s="3"/>
      <c r="R20" s="87">
        <f t="shared" si="1"/>
        <v>27715.714285714286</v>
      </c>
      <c r="S20" s="88">
        <v>10285.709999999999</v>
      </c>
      <c r="T20" s="35">
        <v>10594.29</v>
      </c>
      <c r="U20" s="50">
        <f t="shared" si="2"/>
        <v>20880</v>
      </c>
      <c r="V20" s="93">
        <f t="shared" si="3"/>
        <v>6835.7142857142862</v>
      </c>
      <c r="W20" s="35"/>
      <c r="X20" s="22"/>
      <c r="Y20" s="23"/>
    </row>
    <row r="21" spans="1:25" ht="56.25" customHeight="1" x14ac:dyDescent="0.25">
      <c r="A21" s="17">
        <v>18</v>
      </c>
      <c r="B21" s="31" t="s">
        <v>178</v>
      </c>
      <c r="C21" s="33" t="s">
        <v>179</v>
      </c>
      <c r="D21" s="29" t="s">
        <v>26</v>
      </c>
      <c r="E21" s="30">
        <v>43801</v>
      </c>
      <c r="F21" s="50">
        <v>29000</v>
      </c>
      <c r="G21" s="50">
        <v>25230</v>
      </c>
      <c r="H21" s="2">
        <v>104</v>
      </c>
      <c r="I21" s="43">
        <f t="shared" si="0"/>
        <v>15618.571428571428</v>
      </c>
      <c r="J21" s="26">
        <v>26</v>
      </c>
      <c r="K21" s="49">
        <f t="shared" si="4"/>
        <v>3904.6428571428569</v>
      </c>
      <c r="L21" s="52">
        <v>841.92</v>
      </c>
      <c r="M21" s="50"/>
      <c r="N21" s="50"/>
      <c r="O21" s="50"/>
      <c r="P21" s="50"/>
      <c r="Q21" s="3"/>
      <c r="R21" s="87">
        <f t="shared" si="1"/>
        <v>20365.134285714281</v>
      </c>
      <c r="S21" s="88">
        <v>7746.68</v>
      </c>
      <c r="T21" s="35">
        <v>8968.6200000000008</v>
      </c>
      <c r="U21" s="50">
        <f t="shared" si="2"/>
        <v>16715.300000000003</v>
      </c>
      <c r="V21" s="93">
        <f t="shared" si="3"/>
        <v>3649.8342857142779</v>
      </c>
      <c r="W21" s="35"/>
      <c r="X21" s="22"/>
      <c r="Y21" s="23"/>
    </row>
    <row r="22" spans="1:25" ht="24.75" customHeight="1" x14ac:dyDescent="0.25">
      <c r="A22" s="17">
        <v>19</v>
      </c>
      <c r="B22" s="31" t="s">
        <v>148</v>
      </c>
      <c r="C22" s="33" t="s">
        <v>29</v>
      </c>
      <c r="D22" s="29" t="s">
        <v>26</v>
      </c>
      <c r="E22" s="30" t="s">
        <v>149</v>
      </c>
      <c r="F22" s="49">
        <v>34500</v>
      </c>
      <c r="G22" s="50">
        <v>30000</v>
      </c>
      <c r="H22" s="2">
        <v>144</v>
      </c>
      <c r="I22" s="43">
        <f t="shared" si="0"/>
        <v>25714.285714285717</v>
      </c>
      <c r="J22" s="26">
        <v>104</v>
      </c>
      <c r="K22" s="49">
        <f t="shared" si="4"/>
        <v>18571.428571428572</v>
      </c>
      <c r="L22" s="52"/>
      <c r="M22" s="50"/>
      <c r="N22" s="50"/>
      <c r="O22" s="50"/>
      <c r="P22" s="50"/>
      <c r="Q22" s="3"/>
      <c r="R22" s="87">
        <f t="shared" si="1"/>
        <v>44285.71428571429</v>
      </c>
      <c r="S22" s="88">
        <v>9857.14</v>
      </c>
      <c r="T22" s="35">
        <v>16234.29</v>
      </c>
      <c r="U22" s="50">
        <f t="shared" si="2"/>
        <v>26091.43</v>
      </c>
      <c r="V22" s="93">
        <f t="shared" si="3"/>
        <v>18194.28428571429</v>
      </c>
      <c r="W22" s="35"/>
      <c r="X22" s="22"/>
      <c r="Y22" s="23"/>
    </row>
    <row r="23" spans="1:25" ht="33.75" customHeight="1" x14ac:dyDescent="0.25">
      <c r="A23" s="17">
        <v>20</v>
      </c>
      <c r="B23" s="31" t="s">
        <v>33</v>
      </c>
      <c r="C23" s="33" t="s">
        <v>34</v>
      </c>
      <c r="D23" s="29" t="s">
        <v>26</v>
      </c>
      <c r="E23" s="25" t="s">
        <v>14</v>
      </c>
      <c r="F23" s="50">
        <v>13000</v>
      </c>
      <c r="G23" s="50">
        <v>11310</v>
      </c>
      <c r="H23" s="2">
        <v>10</v>
      </c>
      <c r="I23" s="43">
        <f>G23</f>
        <v>11310</v>
      </c>
      <c r="J23" s="26"/>
      <c r="K23" s="49">
        <f t="shared" si="4"/>
        <v>0</v>
      </c>
      <c r="L23" s="52"/>
      <c r="M23" s="50"/>
      <c r="N23" s="50"/>
      <c r="O23" s="50"/>
      <c r="P23" s="50"/>
      <c r="Q23" s="3"/>
      <c r="R23" s="87">
        <f t="shared" si="1"/>
        <v>11310</v>
      </c>
      <c r="S23" s="88">
        <v>5571.43</v>
      </c>
      <c r="T23" s="35">
        <v>5738.57</v>
      </c>
      <c r="U23" s="50">
        <f t="shared" si="2"/>
        <v>11310</v>
      </c>
      <c r="V23" s="93">
        <f t="shared" si="3"/>
        <v>0</v>
      </c>
      <c r="W23" s="35"/>
      <c r="X23" s="22"/>
      <c r="Y23" s="23"/>
    </row>
    <row r="24" spans="1:25" ht="33.75" customHeight="1" x14ac:dyDescent="0.25">
      <c r="A24" s="17">
        <v>21</v>
      </c>
      <c r="B24" s="31" t="s">
        <v>188</v>
      </c>
      <c r="C24" s="33" t="s">
        <v>27</v>
      </c>
      <c r="D24" s="29" t="s">
        <v>26</v>
      </c>
      <c r="E24" s="30">
        <v>43850</v>
      </c>
      <c r="F24" s="50">
        <v>24000</v>
      </c>
      <c r="G24" s="50">
        <v>20880</v>
      </c>
      <c r="H24" s="2">
        <v>168</v>
      </c>
      <c r="I24" s="43">
        <f t="shared" si="0"/>
        <v>20880</v>
      </c>
      <c r="J24" s="26">
        <v>30</v>
      </c>
      <c r="K24" s="49">
        <f t="shared" si="4"/>
        <v>3728.5714285714289</v>
      </c>
      <c r="L24" s="52"/>
      <c r="M24" s="50"/>
      <c r="N24" s="50"/>
      <c r="O24" s="50"/>
      <c r="P24" s="50"/>
      <c r="Q24" s="3"/>
      <c r="R24" s="87">
        <f t="shared" si="1"/>
        <v>24608.571428571428</v>
      </c>
      <c r="S24" s="88">
        <v>10285.709999999999</v>
      </c>
      <c r="T24" s="35">
        <v>10958.29</v>
      </c>
      <c r="U24" s="50">
        <f t="shared" si="2"/>
        <v>21244</v>
      </c>
      <c r="V24" s="93">
        <f t="shared" si="3"/>
        <v>3364.5714285714275</v>
      </c>
      <c r="W24" s="35"/>
      <c r="X24" s="22"/>
      <c r="Y24" s="23"/>
    </row>
    <row r="25" spans="1:25" ht="25.5" customHeight="1" x14ac:dyDescent="0.25">
      <c r="A25" s="17">
        <v>22</v>
      </c>
      <c r="B25" s="31" t="s">
        <v>35</v>
      </c>
      <c r="C25" s="33" t="s">
        <v>36</v>
      </c>
      <c r="D25" s="29" t="s">
        <v>26</v>
      </c>
      <c r="E25" s="25" t="s">
        <v>14</v>
      </c>
      <c r="F25" s="50">
        <v>38000</v>
      </c>
      <c r="G25" s="50">
        <v>33060</v>
      </c>
      <c r="H25" s="2">
        <v>128</v>
      </c>
      <c r="I25" s="43">
        <f t="shared" si="0"/>
        <v>25188.571428571428</v>
      </c>
      <c r="J25" s="26">
        <v>24</v>
      </c>
      <c r="K25" s="49">
        <f t="shared" si="4"/>
        <v>4722.8571428571431</v>
      </c>
      <c r="L25" s="52">
        <v>2079.34</v>
      </c>
      <c r="M25" s="50"/>
      <c r="N25" s="50"/>
      <c r="O25" s="50"/>
      <c r="P25" s="50"/>
      <c r="Q25" s="3"/>
      <c r="R25" s="87">
        <f t="shared" si="1"/>
        <v>31990.768571428569</v>
      </c>
      <c r="S25" s="88">
        <v>9317.44</v>
      </c>
      <c r="T25" s="35">
        <v>17950.28</v>
      </c>
      <c r="U25" s="50">
        <f t="shared" si="2"/>
        <v>27267.72</v>
      </c>
      <c r="V25" s="93">
        <f t="shared" si="3"/>
        <v>4723.0485714285678</v>
      </c>
      <c r="W25" s="35"/>
      <c r="X25" s="22"/>
      <c r="Y25" s="23"/>
    </row>
    <row r="26" spans="1:25" ht="25.5" customHeight="1" x14ac:dyDescent="0.25">
      <c r="A26" s="17">
        <v>23</v>
      </c>
      <c r="B26" s="31" t="s">
        <v>37</v>
      </c>
      <c r="C26" s="33" t="s">
        <v>34</v>
      </c>
      <c r="D26" s="29" t="s">
        <v>26</v>
      </c>
      <c r="E26" s="30">
        <v>43313</v>
      </c>
      <c r="F26" s="50">
        <v>13000</v>
      </c>
      <c r="G26" s="50">
        <v>11310</v>
      </c>
      <c r="H26" s="2">
        <v>10</v>
      </c>
      <c r="I26" s="43">
        <f>G26</f>
        <v>11310</v>
      </c>
      <c r="J26" s="26"/>
      <c r="K26" s="49">
        <f t="shared" si="4"/>
        <v>0</v>
      </c>
      <c r="L26" s="52"/>
      <c r="M26" s="50"/>
      <c r="N26" s="50"/>
      <c r="O26" s="50"/>
      <c r="P26" s="50">
        <v>4000</v>
      </c>
      <c r="Q26" s="3"/>
      <c r="R26" s="87">
        <f t="shared" si="1"/>
        <v>15310</v>
      </c>
      <c r="S26" s="88">
        <v>5571.43</v>
      </c>
      <c r="T26" s="35">
        <v>5738.57</v>
      </c>
      <c r="U26" s="50">
        <f t="shared" si="2"/>
        <v>11310</v>
      </c>
      <c r="V26" s="93">
        <f t="shared" si="3"/>
        <v>4000</v>
      </c>
      <c r="W26" s="35"/>
      <c r="X26" s="22"/>
      <c r="Y26" s="23"/>
    </row>
    <row r="27" spans="1:25" ht="25.5" customHeight="1" x14ac:dyDescent="0.25">
      <c r="A27" s="17">
        <v>24</v>
      </c>
      <c r="B27" s="31" t="s">
        <v>38</v>
      </c>
      <c r="C27" s="33" t="s">
        <v>27</v>
      </c>
      <c r="D27" s="29" t="s">
        <v>26</v>
      </c>
      <c r="E27" s="30">
        <v>43313</v>
      </c>
      <c r="F27" s="49">
        <v>24000</v>
      </c>
      <c r="G27" s="50">
        <v>20880</v>
      </c>
      <c r="H27" s="2">
        <v>168</v>
      </c>
      <c r="I27" s="43">
        <f t="shared" si="0"/>
        <v>20880</v>
      </c>
      <c r="J27" s="26">
        <v>48</v>
      </c>
      <c r="K27" s="49">
        <f t="shared" si="4"/>
        <v>5965.7142857142862</v>
      </c>
      <c r="L27" s="52"/>
      <c r="M27" s="50"/>
      <c r="N27" s="50"/>
      <c r="O27" s="50"/>
      <c r="P27" s="50"/>
      <c r="Q27" s="3"/>
      <c r="R27" s="87">
        <f>I27-Q27+P27+O27+N27+M27+L27+K27-1794</f>
        <v>25051.714285714286</v>
      </c>
      <c r="S27" s="88">
        <f>8491.71+1794</f>
        <v>10285.709999999999</v>
      </c>
      <c r="T27" s="35">
        <v>10776.29</v>
      </c>
      <c r="U27" s="50">
        <f t="shared" si="2"/>
        <v>21062</v>
      </c>
      <c r="V27" s="93">
        <f t="shared" si="3"/>
        <v>3989.7142857142862</v>
      </c>
      <c r="W27" s="35"/>
      <c r="X27" s="22"/>
      <c r="Y27" s="23"/>
    </row>
    <row r="28" spans="1:25" ht="27.75" customHeight="1" x14ac:dyDescent="0.25">
      <c r="A28" s="17">
        <v>25</v>
      </c>
      <c r="B28" s="31" t="s">
        <v>39</v>
      </c>
      <c r="C28" s="33" t="s">
        <v>40</v>
      </c>
      <c r="D28" s="29" t="s">
        <v>26</v>
      </c>
      <c r="E28" s="25" t="s">
        <v>14</v>
      </c>
      <c r="F28" s="50">
        <v>29000</v>
      </c>
      <c r="G28" s="50">
        <v>25230</v>
      </c>
      <c r="H28" s="2">
        <v>168</v>
      </c>
      <c r="I28" s="43">
        <f t="shared" si="0"/>
        <v>25229.999999999996</v>
      </c>
      <c r="J28" s="26">
        <v>5</v>
      </c>
      <c r="K28" s="49">
        <f t="shared" si="4"/>
        <v>750.89285714285711</v>
      </c>
      <c r="L28" s="52"/>
      <c r="M28" s="50"/>
      <c r="N28" s="50"/>
      <c r="O28" s="50"/>
      <c r="P28" s="50"/>
      <c r="Q28" s="3"/>
      <c r="R28" s="87">
        <f t="shared" si="1"/>
        <v>25980.892857142855</v>
      </c>
      <c r="S28" s="88">
        <v>12428.57</v>
      </c>
      <c r="T28" s="35">
        <v>12801.43</v>
      </c>
      <c r="U28" s="50">
        <f t="shared" si="2"/>
        <v>25230</v>
      </c>
      <c r="V28" s="93">
        <f t="shared" si="3"/>
        <v>750.89285714285506</v>
      </c>
      <c r="W28" s="35"/>
      <c r="X28" s="22"/>
      <c r="Y28" s="23"/>
    </row>
    <row r="29" spans="1:25" ht="35.25" customHeight="1" x14ac:dyDescent="0.25">
      <c r="A29" s="17">
        <v>27</v>
      </c>
      <c r="B29" s="31" t="s">
        <v>150</v>
      </c>
      <c r="C29" s="33" t="s">
        <v>43</v>
      </c>
      <c r="D29" s="36" t="s">
        <v>26</v>
      </c>
      <c r="E29" s="37">
        <v>43775</v>
      </c>
      <c r="F29" s="16">
        <v>34500</v>
      </c>
      <c r="G29" s="50">
        <v>30000</v>
      </c>
      <c r="H29" s="2">
        <v>168</v>
      </c>
      <c r="I29" s="43">
        <f t="shared" si="0"/>
        <v>30000.000000000004</v>
      </c>
      <c r="J29" s="26">
        <v>31</v>
      </c>
      <c r="K29" s="49">
        <f t="shared" si="4"/>
        <v>5535.7142857142862</v>
      </c>
      <c r="L29" s="52"/>
      <c r="M29" s="50"/>
      <c r="N29" s="50"/>
      <c r="O29" s="50"/>
      <c r="P29" s="50"/>
      <c r="Q29" s="3"/>
      <c r="R29" s="87">
        <f t="shared" si="1"/>
        <v>35535.71428571429</v>
      </c>
      <c r="S29" s="88">
        <v>14785.71</v>
      </c>
      <c r="T29" s="35">
        <v>15229.29</v>
      </c>
      <c r="U29" s="50">
        <f t="shared" si="2"/>
        <v>30015</v>
      </c>
      <c r="V29" s="93">
        <f t="shared" si="3"/>
        <v>5520.7142857142899</v>
      </c>
      <c r="W29" s="35"/>
      <c r="X29" s="22"/>
      <c r="Y29" s="23"/>
    </row>
    <row r="30" spans="1:25" ht="38.25" customHeight="1" x14ac:dyDescent="0.25">
      <c r="A30" s="17">
        <v>28</v>
      </c>
      <c r="B30" s="73" t="s">
        <v>124</v>
      </c>
      <c r="C30" s="74" t="s">
        <v>46</v>
      </c>
      <c r="D30" s="29" t="s">
        <v>26</v>
      </c>
      <c r="E30" s="75">
        <v>43685</v>
      </c>
      <c r="F30" s="50">
        <v>29000</v>
      </c>
      <c r="G30" s="50">
        <f>25230+1009.2</f>
        <v>26239.200000000001</v>
      </c>
      <c r="H30" s="2">
        <v>168</v>
      </c>
      <c r="I30" s="43">
        <f t="shared" si="0"/>
        <v>26239.200000000001</v>
      </c>
      <c r="J30" s="26">
        <v>2</v>
      </c>
      <c r="K30" s="49">
        <f t="shared" si="4"/>
        <v>312.37142857142857</v>
      </c>
      <c r="L30" s="52"/>
      <c r="M30" s="50"/>
      <c r="N30" s="50"/>
      <c r="O30" s="50"/>
      <c r="P30" s="50"/>
      <c r="Q30" s="3"/>
      <c r="R30" s="87">
        <f t="shared" si="1"/>
        <v>26551.571428571428</v>
      </c>
      <c r="S30" s="88">
        <v>12925.71</v>
      </c>
      <c r="T30" s="35">
        <v>13678.29</v>
      </c>
      <c r="U30" s="50">
        <f t="shared" si="2"/>
        <v>26604</v>
      </c>
      <c r="V30" s="93">
        <v>300</v>
      </c>
      <c r="W30" s="35"/>
      <c r="X30" s="22"/>
      <c r="Y30" s="23"/>
    </row>
    <row r="31" spans="1:25" ht="34.5" customHeight="1" x14ac:dyDescent="0.25">
      <c r="A31" s="17">
        <v>29</v>
      </c>
      <c r="B31" s="31" t="s">
        <v>41</v>
      </c>
      <c r="C31" s="33" t="s">
        <v>34</v>
      </c>
      <c r="D31" s="29" t="s">
        <v>26</v>
      </c>
      <c r="E31" s="30">
        <v>43318</v>
      </c>
      <c r="F31" s="50">
        <v>13000</v>
      </c>
      <c r="G31" s="50">
        <v>11310</v>
      </c>
      <c r="H31" s="2">
        <v>10</v>
      </c>
      <c r="I31" s="43">
        <f>G31</f>
        <v>11310</v>
      </c>
      <c r="J31" s="26">
        <v>1</v>
      </c>
      <c r="K31" s="49">
        <f>G31/H31</f>
        <v>1131</v>
      </c>
      <c r="L31" s="52"/>
      <c r="M31" s="50"/>
      <c r="N31" s="50"/>
      <c r="O31" s="50"/>
      <c r="P31" s="50"/>
      <c r="Q31" s="3"/>
      <c r="R31" s="87">
        <f t="shared" si="1"/>
        <v>12441</v>
      </c>
      <c r="S31" s="88">
        <v>5571.43</v>
      </c>
      <c r="T31" s="35">
        <v>5738.57</v>
      </c>
      <c r="U31" s="50">
        <f t="shared" si="2"/>
        <v>11310</v>
      </c>
      <c r="V31" s="93">
        <f t="shared" si="3"/>
        <v>1131</v>
      </c>
      <c r="W31" s="35"/>
      <c r="X31" s="22"/>
      <c r="Y31" s="23"/>
    </row>
    <row r="32" spans="1:25" ht="36" customHeight="1" x14ac:dyDescent="0.25">
      <c r="A32" s="17">
        <v>30</v>
      </c>
      <c r="B32" s="104" t="s">
        <v>42</v>
      </c>
      <c r="C32" s="33" t="s">
        <v>43</v>
      </c>
      <c r="D32" s="29" t="s">
        <v>26</v>
      </c>
      <c r="E32" s="25" t="s">
        <v>14</v>
      </c>
      <c r="F32" s="50">
        <v>34500</v>
      </c>
      <c r="G32" s="50">
        <v>30000</v>
      </c>
      <c r="H32" s="2">
        <v>168</v>
      </c>
      <c r="I32" s="43">
        <f t="shared" si="0"/>
        <v>30000.000000000004</v>
      </c>
      <c r="J32" s="26">
        <v>41</v>
      </c>
      <c r="K32" s="49">
        <f t="shared" si="4"/>
        <v>7321.4285714285716</v>
      </c>
      <c r="L32" s="52"/>
      <c r="M32" s="50"/>
      <c r="N32" s="50"/>
      <c r="O32" s="50"/>
      <c r="P32" s="50"/>
      <c r="Q32" s="3"/>
      <c r="R32" s="87">
        <f t="shared" si="1"/>
        <v>37321.428571428572</v>
      </c>
      <c r="S32" s="88">
        <v>14785.71</v>
      </c>
      <c r="T32" s="35">
        <v>15229.29</v>
      </c>
      <c r="U32" s="50">
        <f t="shared" si="2"/>
        <v>30015</v>
      </c>
      <c r="V32" s="93">
        <f t="shared" si="3"/>
        <v>7306.4285714285725</v>
      </c>
      <c r="W32" s="35"/>
      <c r="X32" s="22"/>
      <c r="Y32" s="23"/>
    </row>
    <row r="33" spans="1:25" ht="31.5" customHeight="1" x14ac:dyDescent="0.25">
      <c r="A33" s="17">
        <v>31</v>
      </c>
      <c r="B33" s="31" t="s">
        <v>44</v>
      </c>
      <c r="C33" s="33" t="s">
        <v>31</v>
      </c>
      <c r="D33" s="29" t="s">
        <v>26</v>
      </c>
      <c r="E33" s="25" t="s">
        <v>14</v>
      </c>
      <c r="F33" s="50">
        <v>34500</v>
      </c>
      <c r="G33" s="50">
        <v>30000</v>
      </c>
      <c r="H33" s="2">
        <v>168</v>
      </c>
      <c r="I33" s="43">
        <f t="shared" si="0"/>
        <v>30000.000000000004</v>
      </c>
      <c r="J33" s="26">
        <v>81</v>
      </c>
      <c r="K33" s="49">
        <f t="shared" si="4"/>
        <v>14464.285714285716</v>
      </c>
      <c r="L33" s="14"/>
      <c r="M33" s="14"/>
      <c r="N33" s="14"/>
      <c r="O33" s="14"/>
      <c r="P33" s="14"/>
      <c r="Q33" s="15"/>
      <c r="R33" s="87">
        <f t="shared" si="1"/>
        <v>44464.285714285717</v>
      </c>
      <c r="S33" s="89">
        <v>14785.71</v>
      </c>
      <c r="T33" s="90">
        <v>15229.29</v>
      </c>
      <c r="U33" s="50">
        <f t="shared" si="2"/>
        <v>30015</v>
      </c>
      <c r="V33" s="93">
        <f t="shared" si="3"/>
        <v>14449.285714285717</v>
      </c>
      <c r="W33" s="35"/>
      <c r="X33" s="22"/>
      <c r="Y33" s="23"/>
    </row>
    <row r="34" spans="1:25" ht="27.75" customHeight="1" x14ac:dyDescent="0.25">
      <c r="A34" s="17">
        <v>32</v>
      </c>
      <c r="B34" s="31" t="s">
        <v>45</v>
      </c>
      <c r="C34" s="33" t="s">
        <v>46</v>
      </c>
      <c r="D34" s="29" t="s">
        <v>26</v>
      </c>
      <c r="E34" s="25" t="s">
        <v>14</v>
      </c>
      <c r="F34" s="50">
        <v>29000</v>
      </c>
      <c r="G34" s="50">
        <v>26239</v>
      </c>
      <c r="H34" s="2">
        <v>168</v>
      </c>
      <c r="I34" s="43">
        <f t="shared" si="0"/>
        <v>26238.999999999996</v>
      </c>
      <c r="J34" s="26">
        <v>16</v>
      </c>
      <c r="K34" s="49">
        <f t="shared" si="4"/>
        <v>2498.9523809523807</v>
      </c>
      <c r="L34" s="52"/>
      <c r="M34" s="50"/>
      <c r="N34" s="50"/>
      <c r="O34" s="50"/>
      <c r="P34" s="50"/>
      <c r="Q34" s="3"/>
      <c r="R34" s="87">
        <f t="shared" si="1"/>
        <v>28737.952380952378</v>
      </c>
      <c r="S34" s="89">
        <v>12925.71</v>
      </c>
      <c r="T34" s="91">
        <v>13314.29</v>
      </c>
      <c r="U34" s="50">
        <f t="shared" si="2"/>
        <v>26240</v>
      </c>
      <c r="V34" s="93">
        <f t="shared" si="3"/>
        <v>2497.952380952378</v>
      </c>
      <c r="W34" s="35"/>
      <c r="X34" s="22"/>
      <c r="Y34" s="23"/>
    </row>
    <row r="35" spans="1:25" ht="41.25" customHeight="1" x14ac:dyDescent="0.25">
      <c r="A35" s="17">
        <v>33</v>
      </c>
      <c r="B35" s="40" t="s">
        <v>47</v>
      </c>
      <c r="C35" s="24" t="s">
        <v>27</v>
      </c>
      <c r="D35" s="41" t="s">
        <v>26</v>
      </c>
      <c r="E35" s="32" t="s">
        <v>14</v>
      </c>
      <c r="F35" s="50">
        <v>24000</v>
      </c>
      <c r="G35" s="50">
        <v>20880</v>
      </c>
      <c r="H35" s="2">
        <v>168</v>
      </c>
      <c r="I35" s="43">
        <f t="shared" si="0"/>
        <v>20880</v>
      </c>
      <c r="J35" s="26">
        <v>15</v>
      </c>
      <c r="K35" s="49">
        <f t="shared" si="4"/>
        <v>1864.2857142857144</v>
      </c>
      <c r="L35" s="52"/>
      <c r="M35" s="50"/>
      <c r="N35" s="50"/>
      <c r="O35" s="50"/>
      <c r="P35" s="50"/>
      <c r="Q35" s="3"/>
      <c r="R35" s="87">
        <f t="shared" si="1"/>
        <v>22744.285714285714</v>
      </c>
      <c r="S35" s="92">
        <v>10285.709999999999</v>
      </c>
      <c r="T35" s="35">
        <v>10776.29</v>
      </c>
      <c r="U35" s="50">
        <f t="shared" si="2"/>
        <v>21062</v>
      </c>
      <c r="V35" s="93">
        <f t="shared" si="3"/>
        <v>1682.2857142857138</v>
      </c>
      <c r="W35" s="35"/>
      <c r="X35" s="22"/>
      <c r="Y35" s="23"/>
    </row>
    <row r="36" spans="1:25" ht="39.75" customHeight="1" x14ac:dyDescent="0.25">
      <c r="A36" s="17">
        <v>34</v>
      </c>
      <c r="B36" s="40" t="s">
        <v>101</v>
      </c>
      <c r="C36" s="24" t="s">
        <v>102</v>
      </c>
      <c r="D36" s="41" t="s">
        <v>26</v>
      </c>
      <c r="E36" s="42">
        <v>43497</v>
      </c>
      <c r="F36" s="43">
        <v>13000</v>
      </c>
      <c r="G36" s="50">
        <v>11310</v>
      </c>
      <c r="H36" s="2">
        <v>10</v>
      </c>
      <c r="I36" s="43">
        <f>G36</f>
        <v>11310</v>
      </c>
      <c r="J36" s="54"/>
      <c r="K36" s="49">
        <f t="shared" si="4"/>
        <v>0</v>
      </c>
      <c r="L36" s="2"/>
      <c r="M36" s="49"/>
      <c r="N36" s="49"/>
      <c r="O36" s="49"/>
      <c r="P36" s="49"/>
      <c r="Q36" s="45"/>
      <c r="R36" s="87">
        <f t="shared" si="1"/>
        <v>11310</v>
      </c>
      <c r="S36" s="92">
        <v>5571.43</v>
      </c>
      <c r="T36" s="93">
        <v>5738.57</v>
      </c>
      <c r="U36" s="50">
        <f t="shared" si="2"/>
        <v>11310</v>
      </c>
      <c r="V36" s="93">
        <f t="shared" si="3"/>
        <v>0</v>
      </c>
      <c r="W36" s="35"/>
      <c r="X36" s="22"/>
      <c r="Y36" s="23"/>
    </row>
    <row r="37" spans="1:25" ht="39.75" customHeight="1" x14ac:dyDescent="0.25">
      <c r="A37" s="17">
        <v>35</v>
      </c>
      <c r="B37" s="31" t="s">
        <v>48</v>
      </c>
      <c r="C37" s="33" t="s">
        <v>31</v>
      </c>
      <c r="D37" s="29" t="s">
        <v>26</v>
      </c>
      <c r="E37" s="25" t="s">
        <v>14</v>
      </c>
      <c r="F37" s="50">
        <v>34500</v>
      </c>
      <c r="G37" s="50">
        <v>30000</v>
      </c>
      <c r="H37" s="2">
        <v>168</v>
      </c>
      <c r="I37" s="43">
        <f t="shared" si="0"/>
        <v>30000.000000000004</v>
      </c>
      <c r="J37" s="26">
        <v>22</v>
      </c>
      <c r="K37" s="49">
        <f t="shared" si="4"/>
        <v>3928.5714285714289</v>
      </c>
      <c r="L37" s="52"/>
      <c r="M37" s="50"/>
      <c r="N37" s="50"/>
      <c r="O37" s="50"/>
      <c r="P37" s="50"/>
      <c r="Q37" s="3"/>
      <c r="R37" s="87">
        <f t="shared" si="1"/>
        <v>33928.571428571435</v>
      </c>
      <c r="S37" s="88">
        <v>14785.71</v>
      </c>
      <c r="T37" s="35">
        <v>15229.29</v>
      </c>
      <c r="U37" s="50">
        <f t="shared" si="2"/>
        <v>30015</v>
      </c>
      <c r="V37" s="93">
        <f t="shared" si="3"/>
        <v>3913.5714285714348</v>
      </c>
      <c r="W37" s="35"/>
      <c r="X37" s="22"/>
      <c r="Y37" s="23"/>
    </row>
    <row r="38" spans="1:25" ht="26.25" customHeight="1" x14ac:dyDescent="0.25">
      <c r="A38" s="56">
        <v>36</v>
      </c>
      <c r="B38" s="31" t="s">
        <v>49</v>
      </c>
      <c r="C38" s="33" t="s">
        <v>169</v>
      </c>
      <c r="D38" s="29" t="s">
        <v>26</v>
      </c>
      <c r="E38" s="25" t="s">
        <v>14</v>
      </c>
      <c r="F38" s="50">
        <v>28000</v>
      </c>
      <c r="G38" s="50">
        <v>24360</v>
      </c>
      <c r="H38" s="2">
        <v>168</v>
      </c>
      <c r="I38" s="43">
        <f t="shared" si="0"/>
        <v>24360</v>
      </c>
      <c r="J38" s="26">
        <v>29</v>
      </c>
      <c r="K38" s="49">
        <f t="shared" si="4"/>
        <v>4205</v>
      </c>
      <c r="L38" s="52"/>
      <c r="M38" s="50"/>
      <c r="N38" s="50"/>
      <c r="O38" s="50"/>
      <c r="P38" s="50"/>
      <c r="Q38" s="3"/>
      <c r="R38" s="87">
        <f t="shared" si="1"/>
        <v>28565</v>
      </c>
      <c r="S38" s="88">
        <v>12000</v>
      </c>
      <c r="T38" s="35">
        <v>12360</v>
      </c>
      <c r="U38" s="50">
        <f t="shared" si="2"/>
        <v>24360</v>
      </c>
      <c r="V38" s="93">
        <f t="shared" si="3"/>
        <v>4205</v>
      </c>
      <c r="W38" s="35"/>
      <c r="X38" s="22"/>
      <c r="Y38" s="23"/>
    </row>
    <row r="39" spans="1:25" ht="26.25" customHeight="1" x14ac:dyDescent="0.25">
      <c r="A39" s="17">
        <v>37</v>
      </c>
      <c r="B39" s="31" t="s">
        <v>50</v>
      </c>
      <c r="C39" s="33" t="s">
        <v>31</v>
      </c>
      <c r="D39" s="29" t="s">
        <v>26</v>
      </c>
      <c r="E39" s="25" t="s">
        <v>14</v>
      </c>
      <c r="F39" s="50">
        <v>34500</v>
      </c>
      <c r="G39" s="50">
        <v>30000</v>
      </c>
      <c r="H39" s="2">
        <v>168</v>
      </c>
      <c r="I39" s="43">
        <f t="shared" si="0"/>
        <v>30000.000000000004</v>
      </c>
      <c r="J39" s="26">
        <v>59</v>
      </c>
      <c r="K39" s="49">
        <f t="shared" si="4"/>
        <v>10535.714285714286</v>
      </c>
      <c r="L39" s="52"/>
      <c r="M39" s="50"/>
      <c r="N39" s="50"/>
      <c r="O39" s="50"/>
      <c r="P39" s="50"/>
      <c r="Q39" s="3"/>
      <c r="R39" s="87">
        <f t="shared" si="1"/>
        <v>40535.71428571429</v>
      </c>
      <c r="S39" s="88">
        <v>14785.71</v>
      </c>
      <c r="T39" s="35">
        <v>15229.29</v>
      </c>
      <c r="U39" s="50">
        <f t="shared" si="2"/>
        <v>30015</v>
      </c>
      <c r="V39" s="93">
        <f t="shared" si="3"/>
        <v>10520.71428571429</v>
      </c>
      <c r="W39" s="35"/>
      <c r="X39" s="22"/>
      <c r="Y39" s="23"/>
    </row>
    <row r="40" spans="1:25" ht="34.5" customHeight="1" x14ac:dyDescent="0.25">
      <c r="A40" s="17">
        <v>38</v>
      </c>
      <c r="B40" s="31" t="s">
        <v>51</v>
      </c>
      <c r="C40" s="33" t="s">
        <v>31</v>
      </c>
      <c r="D40" s="29" t="s">
        <v>26</v>
      </c>
      <c r="E40" s="25" t="s">
        <v>14</v>
      </c>
      <c r="F40" s="50">
        <v>34500</v>
      </c>
      <c r="G40" s="50">
        <v>30000</v>
      </c>
      <c r="H40" s="2">
        <v>168</v>
      </c>
      <c r="I40" s="43">
        <f t="shared" si="0"/>
        <v>30000.000000000004</v>
      </c>
      <c r="J40" s="26">
        <v>103</v>
      </c>
      <c r="K40" s="49">
        <f t="shared" si="4"/>
        <v>18392.857142857145</v>
      </c>
      <c r="L40" s="52"/>
      <c r="M40" s="50"/>
      <c r="N40" s="50"/>
      <c r="O40" s="50"/>
      <c r="P40" s="50"/>
      <c r="Q40" s="3"/>
      <c r="R40" s="87">
        <f t="shared" si="1"/>
        <v>48392.857142857145</v>
      </c>
      <c r="S40" s="88">
        <v>14785.71</v>
      </c>
      <c r="T40" s="35">
        <v>15229.29</v>
      </c>
      <c r="U40" s="50">
        <f t="shared" si="2"/>
        <v>30015</v>
      </c>
      <c r="V40" s="93">
        <f t="shared" si="3"/>
        <v>18377.857142857145</v>
      </c>
      <c r="W40" s="35"/>
      <c r="X40" s="22"/>
      <c r="Y40" s="23"/>
    </row>
    <row r="41" spans="1:25" ht="33" customHeight="1" x14ac:dyDescent="0.25">
      <c r="A41" s="17">
        <v>39</v>
      </c>
      <c r="B41" s="31" t="s">
        <v>152</v>
      </c>
      <c r="C41" s="33" t="s">
        <v>31</v>
      </c>
      <c r="D41" s="29" t="s">
        <v>26</v>
      </c>
      <c r="E41" s="30">
        <v>43795</v>
      </c>
      <c r="F41" s="50">
        <v>34500</v>
      </c>
      <c r="G41" s="50">
        <v>30000</v>
      </c>
      <c r="H41" s="2">
        <v>168</v>
      </c>
      <c r="I41" s="43">
        <f t="shared" si="0"/>
        <v>30000.000000000004</v>
      </c>
      <c r="J41" s="26">
        <v>2</v>
      </c>
      <c r="K41" s="49">
        <f t="shared" si="4"/>
        <v>357.14285714285717</v>
      </c>
      <c r="L41" s="52"/>
      <c r="M41" s="50"/>
      <c r="N41" s="50"/>
      <c r="O41" s="50"/>
      <c r="P41" s="50"/>
      <c r="Q41" s="3"/>
      <c r="R41" s="87">
        <f t="shared" si="1"/>
        <v>30357.142857142862</v>
      </c>
      <c r="S41" s="88">
        <v>14785.71</v>
      </c>
      <c r="T41" s="35">
        <v>15229.29</v>
      </c>
      <c r="U41" s="50">
        <f t="shared" si="2"/>
        <v>30015</v>
      </c>
      <c r="V41" s="93">
        <f t="shared" si="3"/>
        <v>342.14285714286234</v>
      </c>
      <c r="W41" s="35"/>
      <c r="X41" s="22"/>
      <c r="Y41" s="23"/>
    </row>
    <row r="42" spans="1:25" ht="29.25" customHeight="1" x14ac:dyDescent="0.25">
      <c r="A42" s="17">
        <v>40</v>
      </c>
      <c r="B42" s="105" t="s">
        <v>52</v>
      </c>
      <c r="C42" s="33" t="s">
        <v>186</v>
      </c>
      <c r="D42" s="29" t="s">
        <v>26</v>
      </c>
      <c r="E42" s="25" t="s">
        <v>14</v>
      </c>
      <c r="F42" s="50">
        <v>35000</v>
      </c>
      <c r="G42" s="50">
        <v>30450</v>
      </c>
      <c r="H42" s="2">
        <v>88</v>
      </c>
      <c r="I42" s="43">
        <f t="shared" si="0"/>
        <v>15950</v>
      </c>
      <c r="J42" s="26">
        <v>23</v>
      </c>
      <c r="K42" s="49">
        <f t="shared" si="4"/>
        <v>4168.75</v>
      </c>
      <c r="L42" s="52"/>
      <c r="M42" s="50">
        <v>18122.28</v>
      </c>
      <c r="N42" s="50"/>
      <c r="O42" s="50"/>
      <c r="P42" s="50"/>
      <c r="Q42" s="3"/>
      <c r="R42" s="87">
        <f t="shared" si="1"/>
        <v>38241.03</v>
      </c>
      <c r="S42" s="88">
        <v>24731.49</v>
      </c>
      <c r="T42" s="35">
        <v>4282.66</v>
      </c>
      <c r="U42" s="50">
        <f t="shared" si="2"/>
        <v>29014.15</v>
      </c>
      <c r="V42" s="93">
        <f t="shared" si="3"/>
        <v>9226.8799999999974</v>
      </c>
      <c r="W42" s="35"/>
      <c r="X42" s="22"/>
      <c r="Y42" s="23"/>
    </row>
    <row r="43" spans="1:25" ht="29.25" customHeight="1" x14ac:dyDescent="0.25">
      <c r="A43" s="17">
        <v>41</v>
      </c>
      <c r="B43" s="31" t="s">
        <v>139</v>
      </c>
      <c r="C43" s="33" t="s">
        <v>170</v>
      </c>
      <c r="D43" s="29" t="s">
        <v>26</v>
      </c>
      <c r="E43" s="30">
        <v>43762</v>
      </c>
      <c r="F43" s="50">
        <v>28000</v>
      </c>
      <c r="G43" s="50">
        <v>24360</v>
      </c>
      <c r="H43" s="2">
        <v>128</v>
      </c>
      <c r="I43" s="43">
        <f t="shared" si="0"/>
        <v>18560</v>
      </c>
      <c r="J43" s="26">
        <v>18</v>
      </c>
      <c r="K43" s="49">
        <f t="shared" si="4"/>
        <v>2610</v>
      </c>
      <c r="L43" s="52">
        <v>1196.3699999999999</v>
      </c>
      <c r="M43" s="50"/>
      <c r="N43" s="50"/>
      <c r="O43" s="50"/>
      <c r="P43" s="50"/>
      <c r="Q43" s="3"/>
      <c r="R43" s="87">
        <f t="shared" si="1"/>
        <v>22366.37</v>
      </c>
      <c r="S43" s="88">
        <v>6529.7</v>
      </c>
      <c r="T43" s="35">
        <v>13253</v>
      </c>
      <c r="U43" s="50">
        <f t="shared" si="2"/>
        <v>19782.7</v>
      </c>
      <c r="V43" s="93">
        <f t="shared" si="3"/>
        <v>2583.6699999999983</v>
      </c>
      <c r="W43" s="35"/>
      <c r="X43" s="22"/>
      <c r="Y43" s="23"/>
    </row>
    <row r="44" spans="1:25" ht="29.25" customHeight="1" x14ac:dyDescent="0.25">
      <c r="A44" s="17">
        <v>42</v>
      </c>
      <c r="B44" s="31" t="s">
        <v>140</v>
      </c>
      <c r="C44" s="33" t="s">
        <v>170</v>
      </c>
      <c r="D44" s="29" t="s">
        <v>26</v>
      </c>
      <c r="E44" s="30">
        <v>43753</v>
      </c>
      <c r="F44" s="50">
        <v>28000</v>
      </c>
      <c r="G44" s="50">
        <v>24360</v>
      </c>
      <c r="H44" s="2">
        <v>168</v>
      </c>
      <c r="I44" s="43">
        <f t="shared" si="0"/>
        <v>24360</v>
      </c>
      <c r="J44" s="26">
        <v>19</v>
      </c>
      <c r="K44" s="49">
        <f t="shared" si="4"/>
        <v>2755</v>
      </c>
      <c r="L44" s="52"/>
      <c r="M44" s="50"/>
      <c r="N44" s="50"/>
      <c r="O44" s="50"/>
      <c r="P44" s="50"/>
      <c r="Q44" s="3"/>
      <c r="R44" s="87">
        <f t="shared" si="1"/>
        <v>27115</v>
      </c>
      <c r="S44" s="88">
        <v>12000</v>
      </c>
      <c r="T44" s="35">
        <v>12360</v>
      </c>
      <c r="U44" s="50">
        <f t="shared" si="2"/>
        <v>24360</v>
      </c>
      <c r="V44" s="93">
        <f t="shared" si="3"/>
        <v>2755</v>
      </c>
      <c r="W44" s="35"/>
      <c r="X44" s="22"/>
      <c r="Y44" s="23"/>
    </row>
    <row r="45" spans="1:25" ht="30" customHeight="1" x14ac:dyDescent="0.25">
      <c r="A45" s="17">
        <v>43</v>
      </c>
      <c r="B45" s="31" t="s">
        <v>53</v>
      </c>
      <c r="C45" s="33" t="s">
        <v>27</v>
      </c>
      <c r="D45" s="29" t="s">
        <v>26</v>
      </c>
      <c r="E45" s="30">
        <v>43319</v>
      </c>
      <c r="F45" s="50">
        <v>24000</v>
      </c>
      <c r="G45" s="50">
        <v>20880</v>
      </c>
      <c r="H45" s="2">
        <v>168</v>
      </c>
      <c r="I45" s="43">
        <f t="shared" si="0"/>
        <v>20880</v>
      </c>
      <c r="J45" s="26">
        <v>22</v>
      </c>
      <c r="K45" s="49">
        <f t="shared" si="4"/>
        <v>2734.2857142857142</v>
      </c>
      <c r="L45" s="52"/>
      <c r="M45" s="50"/>
      <c r="N45" s="50"/>
      <c r="O45" s="50"/>
      <c r="P45" s="50"/>
      <c r="Q45" s="3"/>
      <c r="R45" s="87">
        <f t="shared" si="1"/>
        <v>23614.285714285714</v>
      </c>
      <c r="S45" s="88">
        <v>10285.709999999999</v>
      </c>
      <c r="T45" s="35">
        <v>10594.29</v>
      </c>
      <c r="U45" s="50">
        <f t="shared" si="2"/>
        <v>20880</v>
      </c>
      <c r="V45" s="93">
        <f t="shared" si="3"/>
        <v>2734.2857142857138</v>
      </c>
      <c r="W45" s="35"/>
      <c r="X45" s="22"/>
      <c r="Y45" s="23"/>
    </row>
    <row r="46" spans="1:25" ht="34.5" customHeight="1" x14ac:dyDescent="0.25">
      <c r="A46" s="17">
        <v>44</v>
      </c>
      <c r="B46" s="31" t="s">
        <v>154</v>
      </c>
      <c r="C46" s="33" t="s">
        <v>31</v>
      </c>
      <c r="D46" s="29" t="s">
        <v>26</v>
      </c>
      <c r="E46" s="30" t="s">
        <v>155</v>
      </c>
      <c r="F46" s="50">
        <v>34500</v>
      </c>
      <c r="G46" s="50">
        <v>30000</v>
      </c>
      <c r="H46" s="2">
        <v>144</v>
      </c>
      <c r="I46" s="43">
        <f t="shared" si="0"/>
        <v>25714.285714285717</v>
      </c>
      <c r="J46" s="26">
        <v>100</v>
      </c>
      <c r="K46" s="49">
        <f t="shared" si="4"/>
        <v>17857.142857142859</v>
      </c>
      <c r="L46" s="52"/>
      <c r="M46" s="50"/>
      <c r="N46" s="50"/>
      <c r="O46" s="50"/>
      <c r="P46" s="50"/>
      <c r="Q46" s="3"/>
      <c r="R46" s="87">
        <f t="shared" si="1"/>
        <v>43571.42857142858</v>
      </c>
      <c r="S46" s="88">
        <v>14785.71</v>
      </c>
      <c r="T46" s="35">
        <v>10941.72</v>
      </c>
      <c r="U46" s="50">
        <f t="shared" si="2"/>
        <v>25727.43</v>
      </c>
      <c r="V46" s="93">
        <f t="shared" si="3"/>
        <v>17843.998571428579</v>
      </c>
      <c r="W46" s="35"/>
      <c r="X46" s="22"/>
      <c r="Y46" s="23"/>
    </row>
    <row r="47" spans="1:25" ht="34.5" customHeight="1" x14ac:dyDescent="0.25">
      <c r="A47" s="17">
        <v>45</v>
      </c>
      <c r="B47" s="31" t="s">
        <v>202</v>
      </c>
      <c r="C47" s="33" t="s">
        <v>203</v>
      </c>
      <c r="D47" s="29" t="s">
        <v>26</v>
      </c>
      <c r="E47" s="30">
        <v>43864</v>
      </c>
      <c r="F47" s="50">
        <v>29000</v>
      </c>
      <c r="G47" s="50">
        <v>25230</v>
      </c>
      <c r="H47" s="2">
        <v>168</v>
      </c>
      <c r="I47" s="43">
        <f t="shared" si="0"/>
        <v>25229.999999999996</v>
      </c>
      <c r="J47" s="26">
        <v>35</v>
      </c>
      <c r="K47" s="49">
        <f t="shared" si="4"/>
        <v>5256.25</v>
      </c>
      <c r="L47" s="52"/>
      <c r="M47" s="50"/>
      <c r="N47" s="50"/>
      <c r="O47" s="50"/>
      <c r="P47" s="50"/>
      <c r="Q47" s="3"/>
      <c r="R47" s="87">
        <f t="shared" si="1"/>
        <v>30486.249999999996</v>
      </c>
      <c r="S47" s="88">
        <v>12428.57</v>
      </c>
      <c r="T47" s="35">
        <v>12801.43</v>
      </c>
      <c r="U47" s="50">
        <f t="shared" si="2"/>
        <v>25230</v>
      </c>
      <c r="V47" s="93">
        <f t="shared" si="3"/>
        <v>5256.2499999999964</v>
      </c>
      <c r="W47" s="35"/>
      <c r="X47" s="22"/>
      <c r="Y47" s="23"/>
    </row>
    <row r="48" spans="1:25" ht="24" customHeight="1" x14ac:dyDescent="0.25">
      <c r="A48" s="17">
        <v>46</v>
      </c>
      <c r="B48" s="31" t="s">
        <v>125</v>
      </c>
      <c r="C48" s="33" t="s">
        <v>27</v>
      </c>
      <c r="D48" s="29" t="s">
        <v>26</v>
      </c>
      <c r="E48" s="30">
        <v>43682</v>
      </c>
      <c r="F48" s="50">
        <v>24000</v>
      </c>
      <c r="G48" s="50">
        <v>20880</v>
      </c>
      <c r="H48" s="2">
        <v>168</v>
      </c>
      <c r="I48" s="43">
        <f t="shared" si="0"/>
        <v>20880</v>
      </c>
      <c r="J48" s="26">
        <v>49</v>
      </c>
      <c r="K48" s="49">
        <f t="shared" si="4"/>
        <v>6090</v>
      </c>
      <c r="L48" s="52"/>
      <c r="M48" s="50"/>
      <c r="N48" s="50"/>
      <c r="O48" s="50"/>
      <c r="P48" s="50">
        <v>2000</v>
      </c>
      <c r="Q48" s="3"/>
      <c r="R48" s="87">
        <f t="shared" si="1"/>
        <v>28970</v>
      </c>
      <c r="S48" s="88">
        <v>10285.709999999999</v>
      </c>
      <c r="T48" s="35">
        <v>10594.29</v>
      </c>
      <c r="U48" s="50">
        <f t="shared" si="2"/>
        <v>20880</v>
      </c>
      <c r="V48" s="93">
        <f t="shared" si="3"/>
        <v>8090</v>
      </c>
      <c r="W48" s="35"/>
      <c r="X48" s="22"/>
      <c r="Y48" s="23"/>
    </row>
    <row r="49" spans="1:25" ht="32.25" customHeight="1" x14ac:dyDescent="0.25">
      <c r="A49" s="17">
        <v>47</v>
      </c>
      <c r="B49" s="31" t="s">
        <v>119</v>
      </c>
      <c r="C49" s="33" t="s">
        <v>27</v>
      </c>
      <c r="D49" s="29" t="s">
        <v>26</v>
      </c>
      <c r="E49" s="30">
        <v>43661</v>
      </c>
      <c r="F49" s="50">
        <v>24000</v>
      </c>
      <c r="G49" s="50">
        <v>20880</v>
      </c>
      <c r="H49" s="2">
        <v>168</v>
      </c>
      <c r="I49" s="43">
        <f t="shared" si="0"/>
        <v>20880</v>
      </c>
      <c r="J49" s="26">
        <v>30</v>
      </c>
      <c r="K49" s="49">
        <f t="shared" si="4"/>
        <v>3728.5714285714289</v>
      </c>
      <c r="L49" s="52"/>
      <c r="M49" s="50"/>
      <c r="N49" s="50"/>
      <c r="O49" s="50"/>
      <c r="P49" s="50"/>
      <c r="Q49" s="3"/>
      <c r="R49" s="87">
        <f t="shared" si="1"/>
        <v>24608.571428571428</v>
      </c>
      <c r="S49" s="94">
        <v>10285.709999999999</v>
      </c>
      <c r="T49" s="35">
        <v>10594.29</v>
      </c>
      <c r="U49" s="50">
        <f t="shared" si="2"/>
        <v>20880</v>
      </c>
      <c r="V49" s="93">
        <f t="shared" si="3"/>
        <v>3728.5714285714275</v>
      </c>
      <c r="W49" s="35"/>
      <c r="X49" s="22"/>
      <c r="Y49" s="23"/>
    </row>
    <row r="50" spans="1:25" ht="25.5" customHeight="1" x14ac:dyDescent="0.25">
      <c r="A50" s="17">
        <v>48</v>
      </c>
      <c r="B50" s="40" t="s">
        <v>54</v>
      </c>
      <c r="C50" s="24" t="s">
        <v>31</v>
      </c>
      <c r="D50" s="41" t="s">
        <v>26</v>
      </c>
      <c r="E50" s="42">
        <v>43423</v>
      </c>
      <c r="F50" s="50">
        <v>34500</v>
      </c>
      <c r="G50" s="50">
        <v>30000</v>
      </c>
      <c r="H50" s="2">
        <v>88</v>
      </c>
      <c r="I50" s="43">
        <f t="shared" si="0"/>
        <v>15714.285714285716</v>
      </c>
      <c r="J50" s="26">
        <v>80</v>
      </c>
      <c r="K50" s="49">
        <f t="shared" si="4"/>
        <v>14285.714285714286</v>
      </c>
      <c r="L50" s="17"/>
      <c r="M50" s="17"/>
      <c r="N50" s="17"/>
      <c r="O50" s="17"/>
      <c r="P50" s="50"/>
      <c r="Q50" s="46"/>
      <c r="R50" s="87">
        <f t="shared" si="1"/>
        <v>30000</v>
      </c>
      <c r="S50" s="95"/>
      <c r="T50" s="96">
        <v>15722.43</v>
      </c>
      <c r="U50" s="50">
        <f t="shared" si="2"/>
        <v>15722.43</v>
      </c>
      <c r="V50" s="93">
        <f t="shared" si="3"/>
        <v>14277.57</v>
      </c>
      <c r="W50" s="35"/>
      <c r="X50" s="22"/>
      <c r="Y50" s="23"/>
    </row>
    <row r="51" spans="1:25" ht="25.5" customHeight="1" x14ac:dyDescent="0.25">
      <c r="A51" s="17">
        <v>49</v>
      </c>
      <c r="B51" s="40" t="s">
        <v>198</v>
      </c>
      <c r="C51" s="24" t="s">
        <v>27</v>
      </c>
      <c r="D51" s="41" t="s">
        <v>26</v>
      </c>
      <c r="E51" s="42">
        <v>43882</v>
      </c>
      <c r="F51" s="50">
        <v>24000</v>
      </c>
      <c r="G51" s="50">
        <v>20880</v>
      </c>
      <c r="H51" s="2">
        <v>168</v>
      </c>
      <c r="I51" s="43">
        <f t="shared" si="0"/>
        <v>20880</v>
      </c>
      <c r="J51" s="26">
        <v>30</v>
      </c>
      <c r="K51" s="49">
        <f t="shared" si="4"/>
        <v>3728.5714285714289</v>
      </c>
      <c r="L51" s="17"/>
      <c r="M51" s="17"/>
      <c r="N51" s="17"/>
      <c r="O51" s="17"/>
      <c r="P51" s="50"/>
      <c r="Q51" s="46">
        <v>10440</v>
      </c>
      <c r="R51" s="87">
        <f t="shared" si="1"/>
        <v>14168.571428571429</v>
      </c>
      <c r="S51" s="95">
        <v>5142.8500000000004</v>
      </c>
      <c r="T51" s="96">
        <v>5297.15</v>
      </c>
      <c r="U51" s="50">
        <f t="shared" si="2"/>
        <v>10440</v>
      </c>
      <c r="V51" s="93">
        <f t="shared" si="3"/>
        <v>3728.5714285714294</v>
      </c>
      <c r="W51" s="35"/>
      <c r="X51" s="22"/>
      <c r="Y51" s="23"/>
    </row>
    <row r="52" spans="1:25" ht="26.25" customHeight="1" x14ac:dyDescent="0.25">
      <c r="A52" s="17">
        <v>50</v>
      </c>
      <c r="B52" s="40" t="s">
        <v>103</v>
      </c>
      <c r="C52" s="24" t="s">
        <v>27</v>
      </c>
      <c r="D52" s="41" t="s">
        <v>26</v>
      </c>
      <c r="E52" s="42">
        <v>43515</v>
      </c>
      <c r="F52" s="50">
        <v>24000</v>
      </c>
      <c r="G52" s="50">
        <v>20880</v>
      </c>
      <c r="H52" s="2">
        <v>88</v>
      </c>
      <c r="I52" s="43">
        <f t="shared" si="0"/>
        <v>10937.142857142857</v>
      </c>
      <c r="J52" s="26">
        <v>47</v>
      </c>
      <c r="K52" s="49">
        <f t="shared" si="4"/>
        <v>5841.4285714285716</v>
      </c>
      <c r="L52" s="52"/>
      <c r="M52" s="18">
        <v>15308.32</v>
      </c>
      <c r="N52" s="18"/>
      <c r="O52" s="18"/>
      <c r="P52" s="18"/>
      <c r="Q52" s="47"/>
      <c r="R52" s="87">
        <f t="shared" si="1"/>
        <v>32086.891428571427</v>
      </c>
      <c r="S52" s="88">
        <v>17377.22</v>
      </c>
      <c r="T52" s="35">
        <v>4080.29</v>
      </c>
      <c r="U52" s="50">
        <f t="shared" si="2"/>
        <v>21457.510000000002</v>
      </c>
      <c r="V52" s="93">
        <f t="shared" si="3"/>
        <v>10629.381428571425</v>
      </c>
      <c r="W52" s="35"/>
      <c r="X52" s="22"/>
      <c r="Y52" s="23"/>
    </row>
    <row r="53" spans="1:25" ht="26.25" customHeight="1" x14ac:dyDescent="0.25">
      <c r="A53" s="17">
        <v>51</v>
      </c>
      <c r="B53" s="31" t="s">
        <v>55</v>
      </c>
      <c r="C53" s="33" t="s">
        <v>171</v>
      </c>
      <c r="D53" s="29" t="s">
        <v>26</v>
      </c>
      <c r="E53" s="30">
        <v>43384</v>
      </c>
      <c r="F53" s="50">
        <v>34500</v>
      </c>
      <c r="G53" s="50">
        <v>30000</v>
      </c>
      <c r="H53" s="2">
        <v>168</v>
      </c>
      <c r="I53" s="43">
        <f t="shared" si="0"/>
        <v>30000.000000000004</v>
      </c>
      <c r="J53" s="26">
        <v>23</v>
      </c>
      <c r="K53" s="49">
        <f t="shared" si="4"/>
        <v>4107.1428571428578</v>
      </c>
      <c r="L53" s="52"/>
      <c r="M53" s="50"/>
      <c r="N53" s="50"/>
      <c r="O53" s="50"/>
      <c r="P53" s="50"/>
      <c r="Q53" s="3"/>
      <c r="R53" s="87">
        <f t="shared" si="1"/>
        <v>34107.142857142862</v>
      </c>
      <c r="S53" s="88">
        <v>14785.71</v>
      </c>
      <c r="T53" s="35">
        <v>15229.29</v>
      </c>
      <c r="U53" s="50">
        <f t="shared" si="2"/>
        <v>30015</v>
      </c>
      <c r="V53" s="93">
        <f t="shared" si="3"/>
        <v>4092.1428571428623</v>
      </c>
      <c r="W53" s="35"/>
      <c r="X53" s="22"/>
      <c r="Y53" s="23"/>
    </row>
    <row r="54" spans="1:25" ht="29.25" customHeight="1" x14ac:dyDescent="0.25">
      <c r="A54" s="17">
        <v>52</v>
      </c>
      <c r="B54" s="31" t="s">
        <v>56</v>
      </c>
      <c r="C54" s="33" t="s">
        <v>31</v>
      </c>
      <c r="D54" s="29" t="s">
        <v>26</v>
      </c>
      <c r="E54" s="25" t="s">
        <v>14</v>
      </c>
      <c r="F54" s="50">
        <v>34500</v>
      </c>
      <c r="G54" s="50">
        <v>30015</v>
      </c>
      <c r="H54" s="2">
        <v>168</v>
      </c>
      <c r="I54" s="43">
        <f t="shared" si="0"/>
        <v>30015</v>
      </c>
      <c r="J54" s="26">
        <v>52</v>
      </c>
      <c r="K54" s="49">
        <f t="shared" si="4"/>
        <v>9290.3571428571431</v>
      </c>
      <c r="L54" s="52"/>
      <c r="M54" s="50"/>
      <c r="N54" s="50"/>
      <c r="O54" s="50"/>
      <c r="P54" s="50"/>
      <c r="Q54" s="3"/>
      <c r="R54" s="87">
        <f t="shared" si="1"/>
        <v>39305.357142857145</v>
      </c>
      <c r="S54" s="88">
        <v>14785.71</v>
      </c>
      <c r="T54" s="35">
        <v>15229.29</v>
      </c>
      <c r="U54" s="50">
        <f t="shared" si="2"/>
        <v>30015</v>
      </c>
      <c r="V54" s="93">
        <f t="shared" si="3"/>
        <v>9290.3571428571449</v>
      </c>
      <c r="W54" s="35"/>
      <c r="X54" s="22"/>
      <c r="Y54" s="23"/>
    </row>
    <row r="55" spans="1:25" ht="23.25" customHeight="1" x14ac:dyDescent="0.25">
      <c r="A55" s="157">
        <v>53</v>
      </c>
      <c r="B55" s="159" t="s">
        <v>109</v>
      </c>
      <c r="C55" s="33" t="s">
        <v>206</v>
      </c>
      <c r="D55" s="29" t="s">
        <v>26</v>
      </c>
      <c r="E55" s="30" t="s">
        <v>157</v>
      </c>
      <c r="F55" s="50">
        <v>35000</v>
      </c>
      <c r="G55" s="50">
        <v>30450</v>
      </c>
      <c r="H55" s="2">
        <v>108</v>
      </c>
      <c r="I55" s="43">
        <f t="shared" si="0"/>
        <v>19575</v>
      </c>
      <c r="J55" s="26">
        <v>56</v>
      </c>
      <c r="K55" s="49">
        <f t="shared" si="4"/>
        <v>10150</v>
      </c>
      <c r="L55" s="52"/>
      <c r="M55" s="50"/>
      <c r="N55" s="50"/>
      <c r="O55" s="50"/>
      <c r="P55" s="50"/>
      <c r="Q55" s="3"/>
      <c r="R55" s="87">
        <f t="shared" si="1"/>
        <v>29725</v>
      </c>
      <c r="S55" s="88">
        <f>925+15000</f>
        <v>15925</v>
      </c>
      <c r="T55" s="35">
        <v>3650</v>
      </c>
      <c r="U55" s="50">
        <f t="shared" si="2"/>
        <v>19575</v>
      </c>
      <c r="V55" s="93">
        <f t="shared" si="3"/>
        <v>10150</v>
      </c>
      <c r="W55" s="35"/>
      <c r="X55" s="22"/>
      <c r="Y55" s="23"/>
    </row>
    <row r="56" spans="1:25" ht="23.25" customHeight="1" x14ac:dyDescent="0.25">
      <c r="A56" s="158"/>
      <c r="B56" s="160"/>
      <c r="C56" s="33" t="s">
        <v>211</v>
      </c>
      <c r="D56" s="29"/>
      <c r="E56" s="30"/>
      <c r="F56" s="50"/>
      <c r="G56" s="50">
        <v>33060</v>
      </c>
      <c r="H56" s="2">
        <v>60</v>
      </c>
      <c r="I56" s="43">
        <f>G56/168*H56-932.14</f>
        <v>10875.002857142857</v>
      </c>
      <c r="J56" s="26"/>
      <c r="K56" s="49"/>
      <c r="L56" s="52"/>
      <c r="M56" s="50"/>
      <c r="N56" s="50"/>
      <c r="O56" s="50"/>
      <c r="P56" s="50"/>
      <c r="Q56" s="3"/>
      <c r="R56" s="87">
        <f t="shared" si="1"/>
        <v>10875.002857142857</v>
      </c>
      <c r="S56" s="88">
        <v>10875</v>
      </c>
      <c r="T56" s="35"/>
      <c r="U56" s="50">
        <f t="shared" si="2"/>
        <v>10875</v>
      </c>
      <c r="V56" s="93">
        <v>0</v>
      </c>
      <c r="W56" s="35"/>
      <c r="X56" s="22"/>
      <c r="Y56" s="23"/>
    </row>
    <row r="57" spans="1:25" ht="32.25" customHeight="1" x14ac:dyDescent="0.25">
      <c r="A57" s="17">
        <v>55</v>
      </c>
      <c r="B57" s="51" t="s">
        <v>57</v>
      </c>
      <c r="C57" s="33" t="s">
        <v>151</v>
      </c>
      <c r="D57" s="29" t="s">
        <v>26</v>
      </c>
      <c r="E57" s="25" t="s">
        <v>108</v>
      </c>
      <c r="F57" s="50">
        <v>13000</v>
      </c>
      <c r="G57" s="50">
        <v>11310</v>
      </c>
      <c r="H57" s="2">
        <v>10</v>
      </c>
      <c r="I57" s="43">
        <f>G57</f>
        <v>11310</v>
      </c>
      <c r="J57" s="26">
        <v>1</v>
      </c>
      <c r="K57" s="49">
        <f>G57/10</f>
        <v>1131</v>
      </c>
      <c r="L57" s="52"/>
      <c r="M57" s="50"/>
      <c r="N57" s="50"/>
      <c r="O57" s="50"/>
      <c r="P57" s="50"/>
      <c r="Q57" s="3">
        <v>4712.5</v>
      </c>
      <c r="R57" s="87">
        <f t="shared" si="1"/>
        <v>7728.5</v>
      </c>
      <c r="S57" s="83">
        <v>3068</v>
      </c>
      <c r="T57" s="35">
        <v>3529.5</v>
      </c>
      <c r="U57" s="50">
        <f t="shared" si="2"/>
        <v>6597.5</v>
      </c>
      <c r="V57" s="93">
        <f t="shared" si="3"/>
        <v>1131</v>
      </c>
      <c r="W57" s="35"/>
      <c r="X57" s="22"/>
      <c r="Y57" s="23"/>
    </row>
    <row r="58" spans="1:25" ht="25.5" customHeight="1" x14ac:dyDescent="0.25">
      <c r="A58" s="17">
        <v>56</v>
      </c>
      <c r="B58" s="31" t="s">
        <v>58</v>
      </c>
      <c r="C58" s="33" t="s">
        <v>59</v>
      </c>
      <c r="D58" s="41" t="s">
        <v>26</v>
      </c>
      <c r="E58" s="25" t="s">
        <v>14</v>
      </c>
      <c r="F58" s="50">
        <v>29000</v>
      </c>
      <c r="G58" s="50">
        <v>25230</v>
      </c>
      <c r="H58" s="2">
        <v>168</v>
      </c>
      <c r="I58" s="43">
        <f t="shared" si="0"/>
        <v>25229.999999999996</v>
      </c>
      <c r="J58" s="26">
        <v>32</v>
      </c>
      <c r="K58" s="49">
        <f t="shared" si="4"/>
        <v>4805.7142857142853</v>
      </c>
      <c r="L58" s="52"/>
      <c r="M58" s="50"/>
      <c r="N58" s="50"/>
      <c r="O58" s="50"/>
      <c r="P58" s="50"/>
      <c r="Q58" s="3"/>
      <c r="R58" s="87">
        <f t="shared" si="1"/>
        <v>30035.714285714283</v>
      </c>
      <c r="S58" s="88">
        <v>12428.57</v>
      </c>
      <c r="T58" s="35">
        <v>12801.43</v>
      </c>
      <c r="U58" s="50">
        <f t="shared" si="2"/>
        <v>25230</v>
      </c>
      <c r="V58" s="93">
        <f t="shared" si="3"/>
        <v>4805.7142857142826</v>
      </c>
      <c r="W58" s="35"/>
      <c r="X58" s="22"/>
      <c r="Y58" s="23"/>
    </row>
    <row r="59" spans="1:25" ht="25.5" customHeight="1" x14ac:dyDescent="0.25">
      <c r="A59" s="56">
        <v>57</v>
      </c>
      <c r="B59" s="31" t="s">
        <v>189</v>
      </c>
      <c r="C59" s="33" t="s">
        <v>195</v>
      </c>
      <c r="D59" s="29" t="s">
        <v>26</v>
      </c>
      <c r="E59" s="30">
        <v>43525</v>
      </c>
      <c r="F59" s="50">
        <v>28000</v>
      </c>
      <c r="G59" s="50">
        <v>24360</v>
      </c>
      <c r="H59" s="2">
        <v>168</v>
      </c>
      <c r="I59" s="43">
        <f t="shared" si="0"/>
        <v>24360</v>
      </c>
      <c r="J59" s="26">
        <v>23</v>
      </c>
      <c r="K59" s="49">
        <f t="shared" si="4"/>
        <v>3335</v>
      </c>
      <c r="L59" s="52"/>
      <c r="M59" s="50"/>
      <c r="N59" s="50"/>
      <c r="O59" s="50"/>
      <c r="P59" s="50"/>
      <c r="Q59" s="3"/>
      <c r="R59" s="87">
        <f t="shared" si="1"/>
        <v>27695</v>
      </c>
      <c r="S59" s="88">
        <v>12000</v>
      </c>
      <c r="T59" s="35">
        <v>12360</v>
      </c>
      <c r="U59" s="50">
        <f t="shared" si="2"/>
        <v>24360</v>
      </c>
      <c r="V59" s="93">
        <f t="shared" si="3"/>
        <v>3335</v>
      </c>
      <c r="W59" s="35"/>
      <c r="X59" s="22"/>
      <c r="Y59" s="23"/>
    </row>
    <row r="60" spans="1:25" ht="31.5" customHeight="1" x14ac:dyDescent="0.25">
      <c r="A60" s="17">
        <v>58</v>
      </c>
      <c r="B60" s="31" t="s">
        <v>60</v>
      </c>
      <c r="C60" s="33" t="s">
        <v>46</v>
      </c>
      <c r="D60" s="29" t="s">
        <v>26</v>
      </c>
      <c r="E60" s="30">
        <v>43770</v>
      </c>
      <c r="F60" s="18">
        <v>29000</v>
      </c>
      <c r="G60" s="50">
        <v>26239.200000000001</v>
      </c>
      <c r="H60" s="2">
        <v>168</v>
      </c>
      <c r="I60" s="43">
        <f t="shared" si="0"/>
        <v>26239.200000000001</v>
      </c>
      <c r="J60" s="26">
        <v>22</v>
      </c>
      <c r="K60" s="49">
        <f t="shared" si="4"/>
        <v>3436.0857142857144</v>
      </c>
      <c r="L60" s="52"/>
      <c r="M60" s="50"/>
      <c r="N60" s="50"/>
      <c r="O60" s="50"/>
      <c r="P60" s="50"/>
      <c r="Q60" s="3"/>
      <c r="R60" s="87">
        <f t="shared" si="1"/>
        <v>29675.285714285714</v>
      </c>
      <c r="S60" s="88">
        <v>12925.71</v>
      </c>
      <c r="T60" s="35">
        <v>13314.29</v>
      </c>
      <c r="U60" s="50">
        <f t="shared" si="2"/>
        <v>26240</v>
      </c>
      <c r="V60" s="93">
        <f t="shared" si="3"/>
        <v>3435.2857142857138</v>
      </c>
      <c r="W60" s="35"/>
      <c r="X60" s="22"/>
      <c r="Y60" s="23"/>
    </row>
    <row r="61" spans="1:25" ht="31.5" customHeight="1" x14ac:dyDescent="0.25">
      <c r="A61" s="17">
        <v>59</v>
      </c>
      <c r="B61" s="31" t="s">
        <v>199</v>
      </c>
      <c r="C61" s="33" t="s">
        <v>200</v>
      </c>
      <c r="D61" s="29" t="s">
        <v>26</v>
      </c>
      <c r="E61" s="30">
        <v>43864</v>
      </c>
      <c r="F61" s="18">
        <v>28000</v>
      </c>
      <c r="G61" s="50">
        <v>24360</v>
      </c>
      <c r="H61" s="2">
        <v>168</v>
      </c>
      <c r="I61" s="43">
        <f t="shared" si="0"/>
        <v>24360</v>
      </c>
      <c r="J61" s="26">
        <v>64</v>
      </c>
      <c r="K61" s="49">
        <f t="shared" si="4"/>
        <v>9280</v>
      </c>
      <c r="L61" s="52"/>
      <c r="M61" s="50"/>
      <c r="N61" s="50"/>
      <c r="O61" s="50"/>
      <c r="P61" s="50"/>
      <c r="Q61" s="3">
        <v>13392.17</v>
      </c>
      <c r="R61" s="87">
        <f t="shared" si="1"/>
        <v>20247.830000000002</v>
      </c>
      <c r="S61" s="88">
        <v>5730.67</v>
      </c>
      <c r="T61" s="35">
        <v>5601.16</v>
      </c>
      <c r="U61" s="50">
        <f t="shared" si="2"/>
        <v>11331.83</v>
      </c>
      <c r="V61" s="93">
        <f t="shared" si="3"/>
        <v>8916.0000000000018</v>
      </c>
      <c r="W61" s="35"/>
      <c r="X61" s="22"/>
      <c r="Y61" s="23"/>
    </row>
    <row r="62" spans="1:25" ht="33" customHeight="1" x14ac:dyDescent="0.25">
      <c r="A62" s="17">
        <v>60</v>
      </c>
      <c r="B62" s="31" t="s">
        <v>61</v>
      </c>
      <c r="C62" s="33" t="s">
        <v>27</v>
      </c>
      <c r="D62" s="29" t="s">
        <v>26</v>
      </c>
      <c r="E62" s="25" t="s">
        <v>14</v>
      </c>
      <c r="F62" s="50">
        <v>24000</v>
      </c>
      <c r="G62" s="50">
        <v>20880</v>
      </c>
      <c r="H62" s="2">
        <v>168</v>
      </c>
      <c r="I62" s="43">
        <f t="shared" si="0"/>
        <v>20880</v>
      </c>
      <c r="J62" s="26">
        <v>22</v>
      </c>
      <c r="K62" s="49">
        <f t="shared" si="4"/>
        <v>2734.2857142857142</v>
      </c>
      <c r="L62" s="52"/>
      <c r="M62" s="50"/>
      <c r="N62" s="50"/>
      <c r="O62" s="50"/>
      <c r="P62" s="50"/>
      <c r="Q62" s="3"/>
      <c r="R62" s="87">
        <f t="shared" si="1"/>
        <v>23614.285714285714</v>
      </c>
      <c r="S62" s="97">
        <v>10285.709999999999</v>
      </c>
      <c r="T62" s="93">
        <v>10594.29</v>
      </c>
      <c r="U62" s="50">
        <f t="shared" si="2"/>
        <v>20880</v>
      </c>
      <c r="V62" s="93">
        <f t="shared" si="3"/>
        <v>2734.2857142857138</v>
      </c>
      <c r="W62" s="35"/>
      <c r="X62" s="22"/>
      <c r="Y62" s="23"/>
    </row>
    <row r="63" spans="1:25" ht="30.75" customHeight="1" x14ac:dyDescent="0.25">
      <c r="A63" s="17">
        <v>61</v>
      </c>
      <c r="B63" s="31" t="s">
        <v>62</v>
      </c>
      <c r="C63" s="33" t="s">
        <v>34</v>
      </c>
      <c r="D63" s="29" t="s">
        <v>26</v>
      </c>
      <c r="E63" s="25" t="s">
        <v>14</v>
      </c>
      <c r="F63" s="50">
        <v>13000</v>
      </c>
      <c r="G63" s="50">
        <v>11310</v>
      </c>
      <c r="H63" s="2">
        <v>10</v>
      </c>
      <c r="I63" s="43">
        <f>G63</f>
        <v>11310</v>
      </c>
      <c r="J63" s="26"/>
      <c r="K63" s="49">
        <f t="shared" si="4"/>
        <v>0</v>
      </c>
      <c r="L63" s="52"/>
      <c r="M63" s="50"/>
      <c r="N63" s="50"/>
      <c r="O63" s="50"/>
      <c r="P63" s="50">
        <v>4000</v>
      </c>
      <c r="Q63" s="3"/>
      <c r="R63" s="87">
        <f t="shared" si="1"/>
        <v>15310</v>
      </c>
      <c r="S63" s="88">
        <v>5571.43</v>
      </c>
      <c r="T63" s="35">
        <v>5738.57</v>
      </c>
      <c r="U63" s="50">
        <f t="shared" si="2"/>
        <v>11310</v>
      </c>
      <c r="V63" s="93">
        <f t="shared" si="3"/>
        <v>4000</v>
      </c>
      <c r="W63" s="35"/>
      <c r="X63" s="22"/>
      <c r="Y63" s="23"/>
    </row>
    <row r="64" spans="1:25" ht="24" customHeight="1" x14ac:dyDescent="0.25">
      <c r="A64" s="17">
        <v>62</v>
      </c>
      <c r="B64" s="31" t="s">
        <v>63</v>
      </c>
      <c r="C64" s="33" t="s">
        <v>34</v>
      </c>
      <c r="D64" s="29" t="s">
        <v>26</v>
      </c>
      <c r="E64" s="25" t="s">
        <v>14</v>
      </c>
      <c r="F64" s="50">
        <v>13000</v>
      </c>
      <c r="G64" s="50">
        <v>11310</v>
      </c>
      <c r="H64" s="2">
        <v>10</v>
      </c>
      <c r="I64" s="43">
        <f>G64</f>
        <v>11310</v>
      </c>
      <c r="J64" s="26">
        <v>1</v>
      </c>
      <c r="K64" s="49">
        <f>G64/10</f>
        <v>1131</v>
      </c>
      <c r="L64" s="52"/>
      <c r="M64" s="50"/>
      <c r="N64" s="50"/>
      <c r="O64" s="50"/>
      <c r="P64" s="50"/>
      <c r="Q64" s="3"/>
      <c r="R64" s="87">
        <f t="shared" si="1"/>
        <v>12441</v>
      </c>
      <c r="S64" s="88">
        <v>5571.43</v>
      </c>
      <c r="T64" s="35">
        <v>5738.57</v>
      </c>
      <c r="U64" s="50">
        <f t="shared" si="2"/>
        <v>11310</v>
      </c>
      <c r="V64" s="93">
        <f t="shared" si="3"/>
        <v>1131</v>
      </c>
      <c r="W64" s="35"/>
      <c r="X64" s="22"/>
      <c r="Y64" s="23"/>
    </row>
    <row r="65" spans="1:25" ht="24" customHeight="1" x14ac:dyDescent="0.25">
      <c r="A65" s="17">
        <v>63</v>
      </c>
      <c r="B65" s="31" t="s">
        <v>121</v>
      </c>
      <c r="C65" s="33" t="s">
        <v>27</v>
      </c>
      <c r="D65" s="29" t="s">
        <v>26</v>
      </c>
      <c r="E65" s="30">
        <v>43669</v>
      </c>
      <c r="F65" s="50">
        <v>24000</v>
      </c>
      <c r="G65" s="50">
        <v>20880</v>
      </c>
      <c r="H65" s="2">
        <v>168</v>
      </c>
      <c r="I65" s="43">
        <f t="shared" si="0"/>
        <v>20880</v>
      </c>
      <c r="J65" s="26">
        <v>48</v>
      </c>
      <c r="K65" s="49">
        <f t="shared" si="4"/>
        <v>5965.7142857142862</v>
      </c>
      <c r="L65" s="52"/>
      <c r="M65" s="50"/>
      <c r="N65" s="50"/>
      <c r="O65" s="50"/>
      <c r="P65" s="50"/>
      <c r="Q65" s="3"/>
      <c r="R65" s="87">
        <f t="shared" si="1"/>
        <v>26845.714285714286</v>
      </c>
      <c r="S65" s="88">
        <v>10285.709999999999</v>
      </c>
      <c r="T65" s="35">
        <v>10776.29</v>
      </c>
      <c r="U65" s="50">
        <f t="shared" si="2"/>
        <v>21062</v>
      </c>
      <c r="V65" s="93">
        <f t="shared" si="3"/>
        <v>5783.7142857142862</v>
      </c>
      <c r="W65" s="35"/>
      <c r="X65" s="22"/>
      <c r="Y65" s="23"/>
    </row>
    <row r="66" spans="1:25" ht="33" customHeight="1" x14ac:dyDescent="0.25">
      <c r="A66" s="17"/>
      <c r="B66" s="31" t="s">
        <v>212</v>
      </c>
      <c r="C66" s="33" t="s">
        <v>27</v>
      </c>
      <c r="D66" s="29"/>
      <c r="E66" s="30">
        <v>43864</v>
      </c>
      <c r="F66" s="50">
        <v>24000</v>
      </c>
      <c r="G66" s="50">
        <v>20880</v>
      </c>
      <c r="H66" s="2">
        <v>112</v>
      </c>
      <c r="I66" s="43">
        <f t="shared" si="0"/>
        <v>13920</v>
      </c>
      <c r="J66" s="26">
        <v>49</v>
      </c>
      <c r="K66" s="49">
        <f t="shared" si="4"/>
        <v>6090</v>
      </c>
      <c r="L66" s="52">
        <v>1196.3699999999999</v>
      </c>
      <c r="M66" s="50"/>
      <c r="N66" s="50"/>
      <c r="O66" s="50"/>
      <c r="P66" s="50"/>
      <c r="Q66" s="3"/>
      <c r="R66" s="87">
        <f t="shared" si="1"/>
        <v>21206.37</v>
      </c>
      <c r="S66" s="88">
        <v>10285.709999999999</v>
      </c>
      <c r="T66" s="35">
        <v>5012.66</v>
      </c>
      <c r="U66" s="50">
        <f t="shared" si="2"/>
        <v>15298.369999999999</v>
      </c>
      <c r="V66" s="93">
        <f t="shared" si="3"/>
        <v>5908</v>
      </c>
      <c r="W66" s="35"/>
      <c r="X66" s="22"/>
      <c r="Y66" s="23"/>
    </row>
    <row r="67" spans="1:25" ht="27" customHeight="1" x14ac:dyDescent="0.25">
      <c r="A67" s="17">
        <v>64</v>
      </c>
      <c r="B67" s="31" t="s">
        <v>64</v>
      </c>
      <c r="C67" s="33" t="s">
        <v>29</v>
      </c>
      <c r="D67" s="29" t="s">
        <v>26</v>
      </c>
      <c r="E67" s="25" t="s">
        <v>14</v>
      </c>
      <c r="F67" s="50">
        <v>34500</v>
      </c>
      <c r="G67" s="50">
        <v>30000</v>
      </c>
      <c r="H67" s="2">
        <v>168</v>
      </c>
      <c r="I67" s="43">
        <f t="shared" si="0"/>
        <v>30000.000000000004</v>
      </c>
      <c r="J67" s="26">
        <v>107</v>
      </c>
      <c r="K67" s="49">
        <f t="shared" si="4"/>
        <v>19107.142857142859</v>
      </c>
      <c r="L67" s="52"/>
      <c r="M67" s="50"/>
      <c r="N67" s="50"/>
      <c r="O67" s="50"/>
      <c r="P67" s="50"/>
      <c r="Q67" s="3"/>
      <c r="R67" s="87">
        <f t="shared" si="1"/>
        <v>49107.142857142862</v>
      </c>
      <c r="S67" s="88">
        <v>14785.71</v>
      </c>
      <c r="T67" s="35">
        <v>15229.29</v>
      </c>
      <c r="U67" s="50">
        <f t="shared" si="2"/>
        <v>30015</v>
      </c>
      <c r="V67" s="93">
        <f t="shared" si="3"/>
        <v>19092.142857142862</v>
      </c>
      <c r="W67" s="35"/>
      <c r="X67" s="22"/>
      <c r="Y67" s="23"/>
    </row>
    <row r="68" spans="1:25" ht="36.75" customHeight="1" x14ac:dyDescent="0.25">
      <c r="A68" s="17">
        <v>65</v>
      </c>
      <c r="B68" s="31" t="s">
        <v>176</v>
      </c>
      <c r="C68" s="33" t="s">
        <v>177</v>
      </c>
      <c r="D68" s="29" t="s">
        <v>26</v>
      </c>
      <c r="E68" s="30">
        <v>43801</v>
      </c>
      <c r="F68" s="50">
        <v>34500</v>
      </c>
      <c r="G68" s="50">
        <v>30000</v>
      </c>
      <c r="H68" s="2">
        <v>168</v>
      </c>
      <c r="I68" s="43">
        <f t="shared" si="0"/>
        <v>30000.000000000004</v>
      </c>
      <c r="J68" s="26">
        <v>36</v>
      </c>
      <c r="K68" s="49">
        <f t="shared" si="4"/>
        <v>6428.5714285714294</v>
      </c>
      <c r="L68" s="52"/>
      <c r="M68" s="50"/>
      <c r="N68" s="50"/>
      <c r="O68" s="50"/>
      <c r="P68" s="50"/>
      <c r="Q68" s="3"/>
      <c r="R68" s="87">
        <f t="shared" si="1"/>
        <v>36428.571428571435</v>
      </c>
      <c r="S68" s="88">
        <v>14785.71</v>
      </c>
      <c r="T68" s="35">
        <v>15593.29</v>
      </c>
      <c r="U68" s="50">
        <f t="shared" si="2"/>
        <v>30379</v>
      </c>
      <c r="V68" s="93">
        <f t="shared" si="3"/>
        <v>6049.5714285714348</v>
      </c>
      <c r="W68" s="35"/>
      <c r="X68" s="22"/>
      <c r="Y68" s="23"/>
    </row>
    <row r="69" spans="1:25" ht="36.75" customHeight="1" x14ac:dyDescent="0.25">
      <c r="A69" s="17">
        <v>66</v>
      </c>
      <c r="B69" s="31" t="s">
        <v>65</v>
      </c>
      <c r="C69" s="33" t="s">
        <v>34</v>
      </c>
      <c r="D69" s="29" t="s">
        <v>26</v>
      </c>
      <c r="E69" s="25" t="s">
        <v>14</v>
      </c>
      <c r="F69" s="50">
        <v>13000</v>
      </c>
      <c r="G69" s="50">
        <v>11310</v>
      </c>
      <c r="H69" s="2">
        <v>6</v>
      </c>
      <c r="I69" s="43">
        <f>G69/10*H69</f>
        <v>6786</v>
      </c>
      <c r="J69" s="26"/>
      <c r="K69" s="49">
        <f t="shared" si="4"/>
        <v>0</v>
      </c>
      <c r="L69" s="52"/>
      <c r="M69" s="50">
        <v>5610.87</v>
      </c>
      <c r="N69" s="50"/>
      <c r="O69" s="50"/>
      <c r="P69" s="50"/>
      <c r="Q69" s="3"/>
      <c r="R69" s="87">
        <f t="shared" si="1"/>
        <v>12396.869999999999</v>
      </c>
      <c r="S69" s="88">
        <v>9747.61</v>
      </c>
      <c r="T69" s="35">
        <v>1591.19</v>
      </c>
      <c r="U69" s="50">
        <f t="shared" si="2"/>
        <v>11338.800000000001</v>
      </c>
      <c r="V69" s="93">
        <f t="shared" si="3"/>
        <v>1058.0699999999979</v>
      </c>
      <c r="W69" s="35"/>
      <c r="X69" s="22"/>
      <c r="Y69" s="23"/>
    </row>
    <row r="70" spans="1:25" ht="36.75" customHeight="1" x14ac:dyDescent="0.25">
      <c r="A70" s="17">
        <v>67</v>
      </c>
      <c r="B70" s="31" t="s">
        <v>196</v>
      </c>
      <c r="C70" s="33" t="s">
        <v>197</v>
      </c>
      <c r="D70" s="29" t="s">
        <v>26</v>
      </c>
      <c r="E70" s="30">
        <v>43862</v>
      </c>
      <c r="F70" s="50">
        <v>34500</v>
      </c>
      <c r="G70" s="50">
        <v>30000</v>
      </c>
      <c r="H70" s="2">
        <v>168</v>
      </c>
      <c r="I70" s="43">
        <f t="shared" ref="I70:I125" si="5">G70/168*H70</f>
        <v>30000.000000000004</v>
      </c>
      <c r="J70" s="26">
        <v>84</v>
      </c>
      <c r="K70" s="49">
        <f t="shared" si="4"/>
        <v>15000.000000000002</v>
      </c>
      <c r="L70" s="52"/>
      <c r="M70" s="50"/>
      <c r="N70" s="50"/>
      <c r="O70" s="50"/>
      <c r="P70" s="50"/>
      <c r="Q70" s="3"/>
      <c r="R70" s="87">
        <f t="shared" ref="R70:R125" si="6">I70-Q70+P70+O70+N70+M70+L70+K70</f>
        <v>45000.000000000007</v>
      </c>
      <c r="S70" s="88">
        <v>14785.71</v>
      </c>
      <c r="T70" s="35">
        <v>15593.29</v>
      </c>
      <c r="U70" s="50">
        <f t="shared" ref="U70:U125" si="7">S70+T70</f>
        <v>30379</v>
      </c>
      <c r="V70" s="93">
        <f t="shared" ref="V70:V125" si="8">R70-U70</f>
        <v>14621.000000000007</v>
      </c>
      <c r="W70" s="35"/>
      <c r="X70" s="22"/>
      <c r="Y70" s="23"/>
    </row>
    <row r="71" spans="1:25" ht="26.25" customHeight="1" x14ac:dyDescent="0.25">
      <c r="A71" s="17">
        <v>68</v>
      </c>
      <c r="B71" s="31" t="s">
        <v>66</v>
      </c>
      <c r="C71" s="33" t="s">
        <v>34</v>
      </c>
      <c r="D71" s="29" t="s">
        <v>26</v>
      </c>
      <c r="E71" s="25" t="s">
        <v>14</v>
      </c>
      <c r="F71" s="50">
        <v>13000</v>
      </c>
      <c r="G71" s="50">
        <v>11310</v>
      </c>
      <c r="H71" s="2">
        <v>10</v>
      </c>
      <c r="I71" s="43">
        <f>G71</f>
        <v>11310</v>
      </c>
      <c r="J71" s="26">
        <v>1</v>
      </c>
      <c r="K71" s="49">
        <f>G71/10</f>
        <v>1131</v>
      </c>
      <c r="L71" s="52"/>
      <c r="M71" s="50"/>
      <c r="N71" s="50"/>
      <c r="O71" s="50"/>
      <c r="P71" s="50"/>
      <c r="Q71" s="3"/>
      <c r="R71" s="87">
        <f t="shared" si="6"/>
        <v>12441</v>
      </c>
      <c r="S71" s="88">
        <v>5571.43</v>
      </c>
      <c r="T71" s="35">
        <v>5738.57</v>
      </c>
      <c r="U71" s="50">
        <f t="shared" si="7"/>
        <v>11310</v>
      </c>
      <c r="V71" s="93">
        <f t="shared" si="8"/>
        <v>1131</v>
      </c>
      <c r="W71" s="35"/>
      <c r="X71" s="22"/>
      <c r="Y71" s="23"/>
    </row>
    <row r="72" spans="1:25" ht="30" customHeight="1" x14ac:dyDescent="0.25">
      <c r="A72" s="17">
        <v>69</v>
      </c>
      <c r="B72" s="31" t="s">
        <v>158</v>
      </c>
      <c r="C72" s="33" t="s">
        <v>172</v>
      </c>
      <c r="D72" s="29" t="s">
        <v>26</v>
      </c>
      <c r="E72" s="25" t="s">
        <v>156</v>
      </c>
      <c r="F72" s="50">
        <v>28000</v>
      </c>
      <c r="G72" s="50">
        <v>24360</v>
      </c>
      <c r="H72" s="2">
        <v>104</v>
      </c>
      <c r="I72" s="43">
        <f t="shared" si="5"/>
        <v>15080</v>
      </c>
      <c r="J72" s="26">
        <v>21</v>
      </c>
      <c r="K72" s="49">
        <f t="shared" si="4"/>
        <v>3045</v>
      </c>
      <c r="L72" s="52"/>
      <c r="M72" s="50"/>
      <c r="N72" s="50"/>
      <c r="O72" s="50"/>
      <c r="P72" s="50"/>
      <c r="Q72" s="3"/>
      <c r="R72" s="87">
        <f t="shared" si="6"/>
        <v>18125</v>
      </c>
      <c r="S72" s="88">
        <v>12000</v>
      </c>
      <c r="T72" s="35">
        <v>3079.33</v>
      </c>
      <c r="U72" s="50">
        <f t="shared" si="7"/>
        <v>15079.33</v>
      </c>
      <c r="V72" s="93">
        <f t="shared" si="8"/>
        <v>3045.67</v>
      </c>
      <c r="W72" s="35"/>
      <c r="X72" s="22"/>
      <c r="Y72" s="23"/>
    </row>
    <row r="73" spans="1:25" ht="30" customHeight="1" x14ac:dyDescent="0.25">
      <c r="A73" s="17">
        <v>70</v>
      </c>
      <c r="B73" s="31" t="s">
        <v>122</v>
      </c>
      <c r="C73" s="33" t="s">
        <v>27</v>
      </c>
      <c r="D73" s="29" t="s">
        <v>26</v>
      </c>
      <c r="E73" s="30">
        <v>43654</v>
      </c>
      <c r="F73" s="50">
        <v>24000</v>
      </c>
      <c r="G73" s="50">
        <v>20880</v>
      </c>
      <c r="H73" s="2">
        <v>168</v>
      </c>
      <c r="I73" s="43">
        <f t="shared" si="5"/>
        <v>20880</v>
      </c>
      <c r="J73" s="26">
        <v>29</v>
      </c>
      <c r="K73" s="49">
        <f t="shared" si="4"/>
        <v>3604.2857142857147</v>
      </c>
      <c r="L73" s="52"/>
      <c r="M73" s="50"/>
      <c r="N73" s="50"/>
      <c r="O73" s="50"/>
      <c r="P73" s="50"/>
      <c r="Q73" s="3"/>
      <c r="R73" s="87">
        <f t="shared" si="6"/>
        <v>24484.285714285714</v>
      </c>
      <c r="S73" s="88">
        <v>10285.709999999999</v>
      </c>
      <c r="T73" s="35">
        <v>10594.29</v>
      </c>
      <c r="U73" s="50">
        <f t="shared" si="7"/>
        <v>20880</v>
      </c>
      <c r="V73" s="93">
        <f t="shared" si="8"/>
        <v>3604.2857142857138</v>
      </c>
      <c r="W73" s="35"/>
      <c r="X73" s="22"/>
      <c r="Y73" s="23"/>
    </row>
    <row r="74" spans="1:25" ht="30.75" customHeight="1" x14ac:dyDescent="0.25">
      <c r="A74" s="17">
        <v>71</v>
      </c>
      <c r="B74" s="40" t="s">
        <v>141</v>
      </c>
      <c r="C74" s="24" t="s">
        <v>142</v>
      </c>
      <c r="D74" s="41" t="s">
        <v>26</v>
      </c>
      <c r="E74" s="42">
        <v>43762</v>
      </c>
      <c r="F74" s="50">
        <v>29000</v>
      </c>
      <c r="G74" s="50">
        <v>25230</v>
      </c>
      <c r="H74" s="2">
        <v>168</v>
      </c>
      <c r="I74" s="43">
        <f t="shared" si="5"/>
        <v>25229.999999999996</v>
      </c>
      <c r="J74" s="26">
        <v>22</v>
      </c>
      <c r="K74" s="49">
        <f t="shared" si="4"/>
        <v>3303.9285714285711</v>
      </c>
      <c r="L74" s="52"/>
      <c r="M74" s="50"/>
      <c r="N74" s="50"/>
      <c r="O74" s="50"/>
      <c r="P74" s="50"/>
      <c r="Q74" s="3"/>
      <c r="R74" s="87">
        <f t="shared" si="6"/>
        <v>28533.928571428569</v>
      </c>
      <c r="S74" s="88">
        <v>12428.57</v>
      </c>
      <c r="T74" s="35">
        <v>12801.43</v>
      </c>
      <c r="U74" s="50">
        <f t="shared" si="7"/>
        <v>25230</v>
      </c>
      <c r="V74" s="93">
        <f t="shared" si="8"/>
        <v>3303.9285714285688</v>
      </c>
      <c r="W74" s="35"/>
      <c r="X74" s="22"/>
      <c r="Y74" s="23"/>
    </row>
    <row r="75" spans="1:25" ht="30.75" customHeight="1" x14ac:dyDescent="0.25">
      <c r="A75" s="17">
        <v>72</v>
      </c>
      <c r="B75" s="40" t="s">
        <v>180</v>
      </c>
      <c r="C75" s="24" t="s">
        <v>181</v>
      </c>
      <c r="D75" s="41" t="s">
        <v>26</v>
      </c>
      <c r="E75" s="42">
        <v>43801</v>
      </c>
      <c r="F75" s="50">
        <v>24000</v>
      </c>
      <c r="G75" s="50">
        <v>20880</v>
      </c>
      <c r="H75" s="2">
        <v>168</v>
      </c>
      <c r="I75" s="43">
        <f t="shared" si="5"/>
        <v>20880</v>
      </c>
      <c r="J75" s="26">
        <v>74</v>
      </c>
      <c r="K75" s="49">
        <f t="shared" si="4"/>
        <v>9197.1428571428569</v>
      </c>
      <c r="L75" s="52"/>
      <c r="M75" s="50"/>
      <c r="N75" s="50"/>
      <c r="O75" s="50"/>
      <c r="P75" s="50"/>
      <c r="Q75" s="3"/>
      <c r="R75" s="87">
        <f t="shared" si="6"/>
        <v>30077.142857142855</v>
      </c>
      <c r="S75" s="88">
        <v>10285.709999999999</v>
      </c>
      <c r="T75" s="35">
        <v>10776.29</v>
      </c>
      <c r="U75" s="50">
        <f t="shared" si="7"/>
        <v>21062</v>
      </c>
      <c r="V75" s="93">
        <f t="shared" si="8"/>
        <v>9015.1428571428551</v>
      </c>
      <c r="W75" s="35"/>
      <c r="X75" s="22"/>
      <c r="Y75" s="23"/>
    </row>
    <row r="76" spans="1:25" ht="33.75" customHeight="1" x14ac:dyDescent="0.25">
      <c r="A76" s="56">
        <v>73</v>
      </c>
      <c r="B76" s="57" t="s">
        <v>67</v>
      </c>
      <c r="C76" s="58" t="s">
        <v>29</v>
      </c>
      <c r="D76" s="59" t="s">
        <v>26</v>
      </c>
      <c r="E76" s="60" t="s">
        <v>14</v>
      </c>
      <c r="F76" s="61">
        <v>34500</v>
      </c>
      <c r="G76" s="61">
        <v>30000</v>
      </c>
      <c r="H76" s="62">
        <v>168</v>
      </c>
      <c r="I76" s="43">
        <f t="shared" si="5"/>
        <v>30000.000000000004</v>
      </c>
      <c r="J76" s="55">
        <v>7</v>
      </c>
      <c r="K76" s="49">
        <f t="shared" si="4"/>
        <v>1250</v>
      </c>
      <c r="L76" s="52"/>
      <c r="M76" s="50"/>
      <c r="N76" s="50"/>
      <c r="O76" s="50"/>
      <c r="P76" s="50"/>
      <c r="Q76" s="3"/>
      <c r="R76" s="87">
        <f t="shared" si="6"/>
        <v>31250.000000000004</v>
      </c>
      <c r="S76" s="88">
        <v>14785.71</v>
      </c>
      <c r="T76" s="35">
        <v>15229.29</v>
      </c>
      <c r="U76" s="50">
        <f t="shared" si="7"/>
        <v>30015</v>
      </c>
      <c r="V76" s="93">
        <f t="shared" si="8"/>
        <v>1235.0000000000036</v>
      </c>
      <c r="W76" s="35"/>
      <c r="X76" s="22"/>
      <c r="Y76" s="23"/>
    </row>
    <row r="77" spans="1:25" ht="31.5" customHeight="1" x14ac:dyDescent="0.25">
      <c r="A77" s="56">
        <v>74</v>
      </c>
      <c r="B77" s="57" t="s">
        <v>131</v>
      </c>
      <c r="C77" s="58" t="s">
        <v>29</v>
      </c>
      <c r="D77" s="59" t="s">
        <v>26</v>
      </c>
      <c r="E77" s="60" t="s">
        <v>132</v>
      </c>
      <c r="F77" s="61">
        <v>34500</v>
      </c>
      <c r="G77" s="61">
        <v>30000</v>
      </c>
      <c r="H77" s="62">
        <v>128</v>
      </c>
      <c r="I77" s="43">
        <f t="shared" si="5"/>
        <v>22857.142857142859</v>
      </c>
      <c r="J77" s="55">
        <v>20</v>
      </c>
      <c r="K77" s="49">
        <f t="shared" ref="K77:K125" si="9">G77/168*J77</f>
        <v>3571.4285714285716</v>
      </c>
      <c r="L77" s="52"/>
      <c r="M77" s="50"/>
      <c r="N77" s="50"/>
      <c r="O77" s="50"/>
      <c r="P77" s="50"/>
      <c r="Q77" s="3"/>
      <c r="R77" s="87">
        <f t="shared" si="6"/>
        <v>26428.571428571431</v>
      </c>
      <c r="S77" s="88">
        <v>14785.71</v>
      </c>
      <c r="T77" s="35">
        <v>8083</v>
      </c>
      <c r="U77" s="50">
        <f t="shared" si="7"/>
        <v>22868.71</v>
      </c>
      <c r="V77" s="93">
        <f t="shared" si="8"/>
        <v>3559.861428571432</v>
      </c>
      <c r="W77" s="35"/>
      <c r="X77" s="22"/>
      <c r="Y77" s="23"/>
    </row>
    <row r="78" spans="1:25" ht="27" customHeight="1" x14ac:dyDescent="0.25">
      <c r="A78" s="17">
        <v>75</v>
      </c>
      <c r="B78" s="31" t="s">
        <v>68</v>
      </c>
      <c r="C78" s="33" t="s">
        <v>69</v>
      </c>
      <c r="D78" s="29" t="s">
        <v>26</v>
      </c>
      <c r="E78" s="25" t="s">
        <v>14</v>
      </c>
      <c r="F78" s="50">
        <v>7800</v>
      </c>
      <c r="G78" s="50">
        <v>6786</v>
      </c>
      <c r="H78" s="2">
        <v>84</v>
      </c>
      <c r="I78" s="43">
        <f>G78</f>
        <v>6786</v>
      </c>
      <c r="J78" s="26"/>
      <c r="K78" s="49">
        <f t="shared" si="9"/>
        <v>0</v>
      </c>
      <c r="L78" s="52"/>
      <c r="M78" s="50"/>
      <c r="N78" s="50"/>
      <c r="O78" s="50"/>
      <c r="P78" s="50"/>
      <c r="Q78" s="3"/>
      <c r="R78" s="87">
        <f t="shared" si="6"/>
        <v>6786</v>
      </c>
      <c r="S78" s="88">
        <v>3342.86</v>
      </c>
      <c r="T78" s="35">
        <v>3443.14</v>
      </c>
      <c r="U78" s="50">
        <f t="shared" si="7"/>
        <v>6786</v>
      </c>
      <c r="V78" s="93">
        <f t="shared" si="8"/>
        <v>0</v>
      </c>
      <c r="W78" s="35"/>
      <c r="X78" s="22"/>
      <c r="Y78" s="23"/>
    </row>
    <row r="79" spans="1:25" ht="25.5" x14ac:dyDescent="0.25">
      <c r="A79" s="17">
        <v>76</v>
      </c>
      <c r="B79" s="31" t="s">
        <v>182</v>
      </c>
      <c r="C79" s="33" t="s">
        <v>183</v>
      </c>
      <c r="D79" s="29" t="s">
        <v>26</v>
      </c>
      <c r="E79" s="30">
        <v>43804</v>
      </c>
      <c r="F79" s="50">
        <v>29000</v>
      </c>
      <c r="G79" s="50">
        <v>25230</v>
      </c>
      <c r="H79" s="2">
        <v>152</v>
      </c>
      <c r="I79" s="43">
        <f t="shared" si="5"/>
        <v>22827.142857142855</v>
      </c>
      <c r="J79" s="26">
        <v>15</v>
      </c>
      <c r="K79" s="49">
        <f t="shared" si="9"/>
        <v>2252.6785714285711</v>
      </c>
      <c r="L79" s="52"/>
      <c r="M79" s="50"/>
      <c r="N79" s="50"/>
      <c r="O79" s="50"/>
      <c r="P79" s="50"/>
      <c r="Q79" s="3"/>
      <c r="R79" s="87">
        <f t="shared" si="6"/>
        <v>25079.821428571428</v>
      </c>
      <c r="S79" s="88">
        <v>12428.57</v>
      </c>
      <c r="T79" s="35">
        <v>10398.530000000001</v>
      </c>
      <c r="U79" s="50">
        <f t="shared" si="7"/>
        <v>22827.1</v>
      </c>
      <c r="V79" s="93">
        <f t="shared" si="8"/>
        <v>2252.721428571429</v>
      </c>
      <c r="W79" s="35"/>
      <c r="X79" s="22"/>
      <c r="Y79" s="23"/>
    </row>
    <row r="80" spans="1:25" ht="27" customHeight="1" x14ac:dyDescent="0.25">
      <c r="A80" s="17">
        <v>77</v>
      </c>
      <c r="B80" s="31" t="s">
        <v>70</v>
      </c>
      <c r="C80" s="33" t="s">
        <v>71</v>
      </c>
      <c r="D80" s="29" t="s">
        <v>26</v>
      </c>
      <c r="E80" s="30">
        <v>43336</v>
      </c>
      <c r="F80" s="50">
        <v>35000</v>
      </c>
      <c r="G80" s="50">
        <v>30450</v>
      </c>
      <c r="H80" s="2">
        <v>168</v>
      </c>
      <c r="I80" s="43">
        <f t="shared" si="5"/>
        <v>30450</v>
      </c>
      <c r="J80" s="26">
        <v>242</v>
      </c>
      <c r="K80" s="49">
        <f>G80/168*J80-20000</f>
        <v>23862.5</v>
      </c>
      <c r="L80" s="52"/>
      <c r="M80" s="50"/>
      <c r="N80" s="50"/>
      <c r="O80" s="50"/>
      <c r="P80" s="50"/>
      <c r="Q80" s="3"/>
      <c r="R80" s="87">
        <f t="shared" si="6"/>
        <v>54312.5</v>
      </c>
      <c r="S80" s="88">
        <v>15000</v>
      </c>
      <c r="T80" s="35">
        <v>15450</v>
      </c>
      <c r="U80" s="50">
        <f t="shared" si="7"/>
        <v>30450</v>
      </c>
      <c r="V80" s="93">
        <f t="shared" si="8"/>
        <v>23862.5</v>
      </c>
      <c r="W80" s="35"/>
      <c r="X80" s="22"/>
      <c r="Y80" s="23"/>
    </row>
    <row r="81" spans="1:25" ht="40.5" customHeight="1" x14ac:dyDescent="0.25">
      <c r="A81" s="17">
        <v>78</v>
      </c>
      <c r="B81" s="31" t="s">
        <v>72</v>
      </c>
      <c r="C81" s="33" t="s">
        <v>43</v>
      </c>
      <c r="D81" s="29" t="s">
        <v>26</v>
      </c>
      <c r="E81" s="30">
        <v>43321</v>
      </c>
      <c r="F81" s="50">
        <v>34500</v>
      </c>
      <c r="G81" s="50">
        <v>30000</v>
      </c>
      <c r="H81" s="2">
        <v>168</v>
      </c>
      <c r="I81" s="43">
        <f t="shared" si="5"/>
        <v>30000.000000000004</v>
      </c>
      <c r="J81" s="26">
        <v>49</v>
      </c>
      <c r="K81" s="49">
        <f t="shared" si="9"/>
        <v>8750</v>
      </c>
      <c r="L81" s="52"/>
      <c r="M81" s="50"/>
      <c r="N81" s="50"/>
      <c r="O81" s="50"/>
      <c r="P81" s="50"/>
      <c r="Q81" s="3"/>
      <c r="R81" s="87">
        <f t="shared" si="6"/>
        <v>38750</v>
      </c>
      <c r="S81" s="88">
        <v>14785.71</v>
      </c>
      <c r="T81" s="35">
        <v>15229.29</v>
      </c>
      <c r="U81" s="50">
        <f t="shared" si="7"/>
        <v>30015</v>
      </c>
      <c r="V81" s="93">
        <f t="shared" si="8"/>
        <v>8735</v>
      </c>
      <c r="W81" s="35"/>
      <c r="X81" s="22"/>
      <c r="Y81" s="23"/>
    </row>
    <row r="82" spans="1:25" ht="29.25" customHeight="1" x14ac:dyDescent="0.25">
      <c r="A82" s="17">
        <v>79</v>
      </c>
      <c r="B82" s="31" t="s">
        <v>159</v>
      </c>
      <c r="C82" s="33" t="s">
        <v>27</v>
      </c>
      <c r="D82" s="29" t="s">
        <v>26</v>
      </c>
      <c r="E82" s="30">
        <v>43787</v>
      </c>
      <c r="F82" s="50">
        <v>2400</v>
      </c>
      <c r="G82" s="50">
        <v>20880</v>
      </c>
      <c r="H82" s="2">
        <v>168</v>
      </c>
      <c r="I82" s="43">
        <f t="shared" si="5"/>
        <v>20880</v>
      </c>
      <c r="J82" s="26">
        <v>45</v>
      </c>
      <c r="K82" s="49">
        <f t="shared" si="9"/>
        <v>5592.8571428571431</v>
      </c>
      <c r="L82" s="52"/>
      <c r="M82" s="50"/>
      <c r="N82" s="50"/>
      <c r="O82" s="50"/>
      <c r="P82" s="50"/>
      <c r="Q82" s="3"/>
      <c r="R82" s="87">
        <f t="shared" si="6"/>
        <v>26472.857142857145</v>
      </c>
      <c r="S82" s="88">
        <v>10285.709999999999</v>
      </c>
      <c r="T82" s="35">
        <v>10594.29</v>
      </c>
      <c r="U82" s="50">
        <f t="shared" si="7"/>
        <v>20880</v>
      </c>
      <c r="V82" s="93">
        <f t="shared" si="8"/>
        <v>5592.8571428571449</v>
      </c>
      <c r="W82" s="35"/>
      <c r="X82" s="22"/>
      <c r="Y82" s="23"/>
    </row>
    <row r="83" spans="1:25" ht="33.75" customHeight="1" x14ac:dyDescent="0.25">
      <c r="A83" s="17">
        <v>80</v>
      </c>
      <c r="B83" s="31" t="s">
        <v>73</v>
      </c>
      <c r="C83" s="33" t="s">
        <v>173</v>
      </c>
      <c r="D83" s="29" t="s">
        <v>26</v>
      </c>
      <c r="E83" s="30">
        <v>43416</v>
      </c>
      <c r="F83" s="50">
        <v>26000</v>
      </c>
      <c r="G83" s="50">
        <v>22620</v>
      </c>
      <c r="H83" s="2">
        <v>96</v>
      </c>
      <c r="I83" s="43">
        <f t="shared" si="5"/>
        <v>12925.714285714286</v>
      </c>
      <c r="J83" s="26">
        <v>32</v>
      </c>
      <c r="K83" s="49">
        <f t="shared" si="9"/>
        <v>4308.5714285714284</v>
      </c>
      <c r="L83" s="52"/>
      <c r="M83" s="50">
        <v>13872.42</v>
      </c>
      <c r="N83" s="50"/>
      <c r="O83" s="50"/>
      <c r="P83" s="50"/>
      <c r="Q83" s="3"/>
      <c r="R83" s="87">
        <f t="shared" si="6"/>
        <v>31106.705714285716</v>
      </c>
      <c r="S83" s="88">
        <v>16955.86</v>
      </c>
      <c r="T83" s="35">
        <v>6734.66</v>
      </c>
      <c r="U83" s="50">
        <f t="shared" si="7"/>
        <v>23690.52</v>
      </c>
      <c r="V83" s="93">
        <f t="shared" si="8"/>
        <v>7416.1857142857152</v>
      </c>
      <c r="W83" s="35"/>
      <c r="X83" s="22"/>
      <c r="Y83" s="23"/>
    </row>
    <row r="84" spans="1:25" ht="39" customHeight="1" x14ac:dyDescent="0.25">
      <c r="A84" s="17">
        <v>81</v>
      </c>
      <c r="B84" s="31" t="s">
        <v>74</v>
      </c>
      <c r="C84" s="33" t="s">
        <v>75</v>
      </c>
      <c r="D84" s="29" t="s">
        <v>11</v>
      </c>
      <c r="E84" s="30">
        <v>43451</v>
      </c>
      <c r="F84" s="50">
        <v>20700</v>
      </c>
      <c r="G84" s="50">
        <v>18009</v>
      </c>
      <c r="H84" s="2">
        <v>160</v>
      </c>
      <c r="I84" s="43">
        <f t="shared" si="5"/>
        <v>17151.428571428572</v>
      </c>
      <c r="J84" s="26"/>
      <c r="K84" s="49">
        <f t="shared" si="9"/>
        <v>0</v>
      </c>
      <c r="L84" s="52"/>
      <c r="M84" s="50"/>
      <c r="N84" s="50"/>
      <c r="O84" s="50"/>
      <c r="P84" s="50"/>
      <c r="Q84" s="3"/>
      <c r="R84" s="87">
        <f t="shared" si="6"/>
        <v>17151.428571428572</v>
      </c>
      <c r="S84" s="88">
        <v>8871.43</v>
      </c>
      <c r="T84" s="35">
        <v>8279.86</v>
      </c>
      <c r="U84" s="50">
        <f t="shared" si="7"/>
        <v>17151.29</v>
      </c>
      <c r="V84" s="93">
        <f t="shared" si="8"/>
        <v>0.13857142857159488</v>
      </c>
      <c r="W84" s="35"/>
      <c r="X84" s="22"/>
      <c r="Y84" s="23"/>
    </row>
    <row r="85" spans="1:25" ht="25.5" customHeight="1" x14ac:dyDescent="0.25">
      <c r="A85" s="17">
        <v>82</v>
      </c>
      <c r="B85" s="31" t="s">
        <v>114</v>
      </c>
      <c r="C85" s="33" t="s">
        <v>115</v>
      </c>
      <c r="D85" s="29" t="s">
        <v>11</v>
      </c>
      <c r="E85" s="30">
        <v>43630</v>
      </c>
      <c r="F85" s="50">
        <v>29000</v>
      </c>
      <c r="G85" s="50">
        <v>25230</v>
      </c>
      <c r="H85" s="2">
        <v>168</v>
      </c>
      <c r="I85" s="43">
        <f t="shared" si="5"/>
        <v>25229.999999999996</v>
      </c>
      <c r="J85" s="26">
        <v>38</v>
      </c>
      <c r="K85" s="49">
        <f t="shared" si="9"/>
        <v>5706.7857142857138</v>
      </c>
      <c r="L85" s="52"/>
      <c r="M85" s="50"/>
      <c r="N85" s="50"/>
      <c r="O85" s="50"/>
      <c r="P85" s="50"/>
      <c r="Q85" s="3"/>
      <c r="R85" s="87">
        <f t="shared" si="6"/>
        <v>30936.78571428571</v>
      </c>
      <c r="S85" s="88">
        <v>12428.57</v>
      </c>
      <c r="T85" s="35">
        <v>13165.43</v>
      </c>
      <c r="U85" s="50">
        <f t="shared" si="7"/>
        <v>25594</v>
      </c>
      <c r="V85" s="93">
        <f t="shared" si="8"/>
        <v>5342.7857142857101</v>
      </c>
      <c r="W85" s="35"/>
      <c r="X85" s="22"/>
      <c r="Y85" s="23"/>
    </row>
    <row r="86" spans="1:25" ht="32.25" customHeight="1" x14ac:dyDescent="0.25">
      <c r="A86" s="17">
        <v>83</v>
      </c>
      <c r="B86" s="31" t="s">
        <v>76</v>
      </c>
      <c r="C86" s="33" t="s">
        <v>77</v>
      </c>
      <c r="D86" s="29" t="s">
        <v>11</v>
      </c>
      <c r="E86" s="25" t="s">
        <v>14</v>
      </c>
      <c r="F86" s="50">
        <v>17300</v>
      </c>
      <c r="G86" s="50">
        <v>15051</v>
      </c>
      <c r="H86" s="2">
        <v>168</v>
      </c>
      <c r="I86" s="43">
        <f t="shared" si="5"/>
        <v>15050.999999999998</v>
      </c>
      <c r="J86" s="26"/>
      <c r="K86" s="49">
        <f t="shared" si="9"/>
        <v>0</v>
      </c>
      <c r="L86" s="52"/>
      <c r="M86" s="50"/>
      <c r="N86" s="50"/>
      <c r="O86" s="50"/>
      <c r="P86" s="50"/>
      <c r="Q86" s="3"/>
      <c r="R86" s="87">
        <f t="shared" si="6"/>
        <v>15050.999999999998</v>
      </c>
      <c r="S86" s="88">
        <v>7414.29</v>
      </c>
      <c r="T86" s="35">
        <v>7636.71</v>
      </c>
      <c r="U86" s="50">
        <f t="shared" si="7"/>
        <v>15051</v>
      </c>
      <c r="V86" s="93">
        <f t="shared" si="8"/>
        <v>0</v>
      </c>
      <c r="W86" s="35"/>
      <c r="X86" s="22"/>
      <c r="Y86" s="23"/>
    </row>
    <row r="87" spans="1:25" ht="32.25" customHeight="1" x14ac:dyDescent="0.25">
      <c r="A87" s="17">
        <v>84</v>
      </c>
      <c r="B87" s="51" t="s">
        <v>78</v>
      </c>
      <c r="C87" s="33" t="s">
        <v>160</v>
      </c>
      <c r="D87" s="29" t="s">
        <v>26</v>
      </c>
      <c r="E87" s="30">
        <v>43333</v>
      </c>
      <c r="F87" s="50">
        <v>34500</v>
      </c>
      <c r="G87" s="50">
        <v>30000</v>
      </c>
      <c r="H87" s="2">
        <v>128</v>
      </c>
      <c r="I87" s="43">
        <f t="shared" si="5"/>
        <v>22857.142857142859</v>
      </c>
      <c r="J87" s="26">
        <v>26</v>
      </c>
      <c r="K87" s="49">
        <f t="shared" si="9"/>
        <v>4642.8571428571431</v>
      </c>
      <c r="L87" s="52"/>
      <c r="M87" s="50">
        <v>12099.31</v>
      </c>
      <c r="N87" s="50"/>
      <c r="O87" s="50"/>
      <c r="P87" s="50"/>
      <c r="Q87" s="3"/>
      <c r="R87" s="87">
        <f t="shared" si="6"/>
        <v>39599.310000000005</v>
      </c>
      <c r="S87" s="88">
        <v>24868.75</v>
      </c>
      <c r="T87" s="35">
        <v>8083</v>
      </c>
      <c r="U87" s="50">
        <f t="shared" si="7"/>
        <v>32951.75</v>
      </c>
      <c r="V87" s="93">
        <f t="shared" si="8"/>
        <v>6647.5600000000049</v>
      </c>
      <c r="W87" s="35"/>
      <c r="X87" s="22"/>
      <c r="Y87" s="23"/>
    </row>
    <row r="88" spans="1:25" ht="32.25" customHeight="1" x14ac:dyDescent="0.25">
      <c r="A88" s="17">
        <v>85</v>
      </c>
      <c r="B88" s="51" t="s">
        <v>187</v>
      </c>
      <c r="C88" s="33" t="s">
        <v>205</v>
      </c>
      <c r="D88" s="29" t="s">
        <v>26</v>
      </c>
      <c r="E88" s="30">
        <v>43818</v>
      </c>
      <c r="F88" s="50">
        <v>29000</v>
      </c>
      <c r="G88" s="50">
        <v>25230</v>
      </c>
      <c r="H88" s="2">
        <v>168</v>
      </c>
      <c r="I88" s="43">
        <f t="shared" si="5"/>
        <v>25229.999999999996</v>
      </c>
      <c r="J88" s="26">
        <v>52</v>
      </c>
      <c r="K88" s="49">
        <f t="shared" si="9"/>
        <v>7809.2857142857138</v>
      </c>
      <c r="L88" s="52"/>
      <c r="M88" s="50"/>
      <c r="N88" s="50"/>
      <c r="O88" s="50"/>
      <c r="P88" s="50"/>
      <c r="Q88" s="3"/>
      <c r="R88" s="87">
        <f t="shared" si="6"/>
        <v>33039.28571428571</v>
      </c>
      <c r="S88" s="88">
        <v>12428.57</v>
      </c>
      <c r="T88" s="35">
        <v>12801.43</v>
      </c>
      <c r="U88" s="50">
        <f t="shared" si="7"/>
        <v>25230</v>
      </c>
      <c r="V88" s="93">
        <f t="shared" si="8"/>
        <v>7809.2857142857101</v>
      </c>
      <c r="W88" s="35"/>
      <c r="X88" s="22"/>
      <c r="Y88" s="23"/>
    </row>
    <row r="89" spans="1:25" ht="34.5" customHeight="1" x14ac:dyDescent="0.25">
      <c r="A89" s="17">
        <v>86</v>
      </c>
      <c r="B89" s="31" t="s">
        <v>79</v>
      </c>
      <c r="C89" s="33" t="s">
        <v>34</v>
      </c>
      <c r="D89" s="29" t="s">
        <v>26</v>
      </c>
      <c r="E89" s="25" t="s">
        <v>14</v>
      </c>
      <c r="F89" s="50">
        <v>13000</v>
      </c>
      <c r="G89" s="50">
        <v>11310</v>
      </c>
      <c r="H89" s="2">
        <v>10</v>
      </c>
      <c r="I89" s="43">
        <f>G89</f>
        <v>11310</v>
      </c>
      <c r="J89" s="26">
        <v>3</v>
      </c>
      <c r="K89" s="49">
        <f>G89/H89*3</f>
        <v>3393</v>
      </c>
      <c r="L89" s="52"/>
      <c r="M89" s="50"/>
      <c r="N89" s="50"/>
      <c r="O89" s="50"/>
      <c r="P89" s="50"/>
      <c r="Q89" s="3"/>
      <c r="R89" s="87">
        <f t="shared" si="6"/>
        <v>14703</v>
      </c>
      <c r="S89" s="88">
        <v>5571.43</v>
      </c>
      <c r="T89" s="35">
        <v>5738.57</v>
      </c>
      <c r="U89" s="50">
        <f t="shared" si="7"/>
        <v>11310</v>
      </c>
      <c r="V89" s="93">
        <f t="shared" si="8"/>
        <v>3393</v>
      </c>
      <c r="W89" s="35"/>
      <c r="X89" s="22"/>
      <c r="Y89" s="23"/>
    </row>
    <row r="90" spans="1:25" ht="26.25" customHeight="1" x14ac:dyDescent="0.25">
      <c r="A90" s="56">
        <v>87</v>
      </c>
      <c r="B90" s="57" t="s">
        <v>80</v>
      </c>
      <c r="C90" s="58" t="s">
        <v>29</v>
      </c>
      <c r="D90" s="59" t="s">
        <v>26</v>
      </c>
      <c r="E90" s="63">
        <v>43322</v>
      </c>
      <c r="F90" s="61">
        <v>34500</v>
      </c>
      <c r="G90" s="61">
        <v>30000</v>
      </c>
      <c r="H90" s="62">
        <v>168</v>
      </c>
      <c r="I90" s="43">
        <f t="shared" si="5"/>
        <v>30000.000000000004</v>
      </c>
      <c r="J90" s="26">
        <v>25</v>
      </c>
      <c r="K90" s="49">
        <f t="shared" si="9"/>
        <v>4464.2857142857147</v>
      </c>
      <c r="L90" s="52"/>
      <c r="M90" s="50"/>
      <c r="N90" s="50"/>
      <c r="O90" s="50"/>
      <c r="P90" s="50"/>
      <c r="Q90" s="3"/>
      <c r="R90" s="87">
        <f t="shared" si="6"/>
        <v>34464.285714285717</v>
      </c>
      <c r="S90" s="88">
        <v>14785.71</v>
      </c>
      <c r="T90" s="35">
        <v>15229.19</v>
      </c>
      <c r="U90" s="50">
        <f t="shared" si="7"/>
        <v>30014.9</v>
      </c>
      <c r="V90" s="93">
        <f t="shared" si="8"/>
        <v>4449.3857142857159</v>
      </c>
      <c r="W90" s="35"/>
      <c r="X90" s="22"/>
      <c r="Y90" s="23"/>
    </row>
    <row r="91" spans="1:25" ht="38.25" customHeight="1" x14ac:dyDescent="0.25">
      <c r="A91" s="17">
        <v>89</v>
      </c>
      <c r="B91" s="31" t="s">
        <v>129</v>
      </c>
      <c r="C91" s="76" t="s">
        <v>130</v>
      </c>
      <c r="D91" s="38" t="s">
        <v>26</v>
      </c>
      <c r="E91" s="39">
        <v>43720</v>
      </c>
      <c r="F91" s="50">
        <v>29000</v>
      </c>
      <c r="G91" s="50">
        <v>25230</v>
      </c>
      <c r="H91" s="2">
        <v>88</v>
      </c>
      <c r="I91" s="43">
        <f t="shared" si="5"/>
        <v>13215.714285714284</v>
      </c>
      <c r="J91" s="26">
        <v>12</v>
      </c>
      <c r="K91" s="49">
        <f t="shared" si="9"/>
        <v>1802.1428571428569</v>
      </c>
      <c r="L91" s="52"/>
      <c r="M91" s="50">
        <v>12982.09</v>
      </c>
      <c r="N91" s="50"/>
      <c r="O91" s="50"/>
      <c r="P91" s="50"/>
      <c r="Q91" s="3"/>
      <c r="R91" s="87">
        <f t="shared" si="6"/>
        <v>27999.947142857141</v>
      </c>
      <c r="S91" s="88">
        <v>21551.31</v>
      </c>
      <c r="T91" s="35">
        <v>3548.81</v>
      </c>
      <c r="U91" s="50">
        <f t="shared" si="7"/>
        <v>25100.120000000003</v>
      </c>
      <c r="V91" s="93">
        <f t="shared" si="8"/>
        <v>2899.8271428571388</v>
      </c>
      <c r="W91" s="35"/>
      <c r="X91" s="22"/>
      <c r="Y91" s="23"/>
    </row>
    <row r="92" spans="1:25" ht="33" customHeight="1" x14ac:dyDescent="0.25">
      <c r="A92" s="17">
        <v>90</v>
      </c>
      <c r="B92" s="31" t="s">
        <v>126</v>
      </c>
      <c r="C92" s="33" t="s">
        <v>29</v>
      </c>
      <c r="D92" s="29" t="s">
        <v>26</v>
      </c>
      <c r="E92" s="30" t="s">
        <v>127</v>
      </c>
      <c r="F92" s="50">
        <v>34500</v>
      </c>
      <c r="G92" s="50">
        <v>30000</v>
      </c>
      <c r="H92" s="2">
        <v>168</v>
      </c>
      <c r="I92" s="43">
        <f t="shared" si="5"/>
        <v>30000.000000000004</v>
      </c>
      <c r="J92" s="26">
        <v>17</v>
      </c>
      <c r="K92" s="49">
        <f t="shared" si="9"/>
        <v>3035.7142857142858</v>
      </c>
      <c r="L92" s="52"/>
      <c r="M92" s="50"/>
      <c r="N92" s="50"/>
      <c r="O92" s="50"/>
      <c r="P92" s="50"/>
      <c r="Q92" s="3"/>
      <c r="R92" s="87">
        <f t="shared" si="6"/>
        <v>33035.71428571429</v>
      </c>
      <c r="S92" s="88">
        <v>14785.71</v>
      </c>
      <c r="T92" s="35">
        <v>15411.29</v>
      </c>
      <c r="U92" s="50">
        <f t="shared" si="7"/>
        <v>30197</v>
      </c>
      <c r="V92" s="93">
        <f t="shared" si="8"/>
        <v>2838.7142857142899</v>
      </c>
      <c r="W92" s="35"/>
      <c r="X92" s="22"/>
      <c r="Y92" s="23"/>
    </row>
    <row r="93" spans="1:25" ht="33.75" customHeight="1" x14ac:dyDescent="0.25">
      <c r="A93" s="17">
        <v>91</v>
      </c>
      <c r="B93" s="31" t="s">
        <v>143</v>
      </c>
      <c r="C93" s="77" t="s">
        <v>29</v>
      </c>
      <c r="D93" s="78" t="s">
        <v>26</v>
      </c>
      <c r="E93" s="30">
        <v>43759</v>
      </c>
      <c r="F93" s="50">
        <v>34500</v>
      </c>
      <c r="G93" s="50">
        <v>30000</v>
      </c>
      <c r="H93" s="2">
        <v>168</v>
      </c>
      <c r="I93" s="43">
        <f t="shared" si="5"/>
        <v>30000.000000000004</v>
      </c>
      <c r="J93" s="26">
        <v>80</v>
      </c>
      <c r="K93" s="49">
        <f t="shared" si="9"/>
        <v>14285.714285714286</v>
      </c>
      <c r="L93" s="52"/>
      <c r="M93" s="50"/>
      <c r="N93" s="50"/>
      <c r="O93" s="50"/>
      <c r="P93" s="50"/>
      <c r="Q93" s="3"/>
      <c r="R93" s="87">
        <f t="shared" si="6"/>
        <v>44285.71428571429</v>
      </c>
      <c r="S93" s="88">
        <v>14785.71</v>
      </c>
      <c r="T93" s="35">
        <v>15229.29</v>
      </c>
      <c r="U93" s="50">
        <f t="shared" si="7"/>
        <v>30015</v>
      </c>
      <c r="V93" s="93">
        <f t="shared" si="8"/>
        <v>14270.71428571429</v>
      </c>
      <c r="W93" s="35"/>
      <c r="X93" s="22"/>
      <c r="Y93" s="23"/>
    </row>
    <row r="94" spans="1:25" ht="32.25" customHeight="1" x14ac:dyDescent="0.25">
      <c r="A94" s="17">
        <v>92</v>
      </c>
      <c r="B94" s="31" t="s">
        <v>81</v>
      </c>
      <c r="C94" s="33" t="s">
        <v>34</v>
      </c>
      <c r="D94" s="29" t="s">
        <v>26</v>
      </c>
      <c r="E94" s="25" t="s">
        <v>14</v>
      </c>
      <c r="F94" s="50">
        <v>13000</v>
      </c>
      <c r="G94" s="50">
        <v>11310</v>
      </c>
      <c r="H94" s="2">
        <v>10</v>
      </c>
      <c r="I94" s="43">
        <f>G94</f>
        <v>11310</v>
      </c>
      <c r="J94" s="26">
        <v>2</v>
      </c>
      <c r="K94" s="49">
        <f>G94/H94*J94</f>
        <v>2262</v>
      </c>
      <c r="L94" s="52"/>
      <c r="M94" s="50"/>
      <c r="N94" s="50"/>
      <c r="O94" s="50"/>
      <c r="P94" s="50"/>
      <c r="Q94" s="3"/>
      <c r="R94" s="87">
        <f t="shared" si="6"/>
        <v>13572</v>
      </c>
      <c r="S94" s="88">
        <v>5571.43</v>
      </c>
      <c r="T94" s="35">
        <v>5738.57</v>
      </c>
      <c r="U94" s="50">
        <f t="shared" si="7"/>
        <v>11310</v>
      </c>
      <c r="V94" s="93">
        <f t="shared" si="8"/>
        <v>2262</v>
      </c>
      <c r="W94" s="35"/>
      <c r="X94" s="22"/>
      <c r="Y94" s="23"/>
    </row>
    <row r="95" spans="1:25" ht="25.5" customHeight="1" x14ac:dyDescent="0.25">
      <c r="A95" s="17">
        <v>93</v>
      </c>
      <c r="B95" s="31" t="s">
        <v>161</v>
      </c>
      <c r="C95" s="33" t="s">
        <v>174</v>
      </c>
      <c r="D95" s="29" t="s">
        <v>26</v>
      </c>
      <c r="E95" s="30">
        <v>43770</v>
      </c>
      <c r="F95" s="50">
        <v>34500</v>
      </c>
      <c r="G95" s="50">
        <v>30000</v>
      </c>
      <c r="H95" s="2">
        <v>168</v>
      </c>
      <c r="I95" s="43">
        <f t="shared" si="5"/>
        <v>30000.000000000004</v>
      </c>
      <c r="J95" s="26">
        <v>79</v>
      </c>
      <c r="K95" s="49">
        <f t="shared" si="9"/>
        <v>14107.142857142859</v>
      </c>
      <c r="L95" s="52"/>
      <c r="M95" s="50"/>
      <c r="N95" s="50"/>
      <c r="O95" s="50"/>
      <c r="P95" s="50"/>
      <c r="Q95" s="3"/>
      <c r="R95" s="87">
        <f t="shared" si="6"/>
        <v>44107.142857142862</v>
      </c>
      <c r="S95" s="88">
        <v>14785.71</v>
      </c>
      <c r="T95" s="35">
        <v>15229.29</v>
      </c>
      <c r="U95" s="50">
        <f t="shared" si="7"/>
        <v>30015</v>
      </c>
      <c r="V95" s="93">
        <f t="shared" si="8"/>
        <v>14092.142857142862</v>
      </c>
      <c r="W95" s="35"/>
      <c r="X95" s="22"/>
      <c r="Y95" s="23"/>
    </row>
    <row r="96" spans="1:25" ht="32.25" customHeight="1" x14ac:dyDescent="0.25">
      <c r="A96" s="17">
        <v>94</v>
      </c>
      <c r="B96" s="31" t="s">
        <v>201</v>
      </c>
      <c r="C96" s="33" t="s">
        <v>209</v>
      </c>
      <c r="D96" s="29" t="s">
        <v>26</v>
      </c>
      <c r="E96" s="30">
        <v>43759</v>
      </c>
      <c r="F96" s="50">
        <v>34500</v>
      </c>
      <c r="G96" s="50">
        <v>30000</v>
      </c>
      <c r="H96" s="2">
        <v>168</v>
      </c>
      <c r="I96" s="43">
        <f t="shared" si="5"/>
        <v>30000.000000000004</v>
      </c>
      <c r="J96" s="26">
        <v>52</v>
      </c>
      <c r="K96" s="49">
        <f t="shared" si="9"/>
        <v>9285.7142857142862</v>
      </c>
      <c r="L96" s="52"/>
      <c r="M96" s="50"/>
      <c r="N96" s="50"/>
      <c r="O96" s="50"/>
      <c r="P96" s="50"/>
      <c r="Q96" s="3"/>
      <c r="R96" s="87">
        <f t="shared" si="6"/>
        <v>39285.71428571429</v>
      </c>
      <c r="S96" s="88">
        <v>14785.71</v>
      </c>
      <c r="T96" s="35">
        <v>15229.29</v>
      </c>
      <c r="U96" s="50">
        <f t="shared" si="7"/>
        <v>30015</v>
      </c>
      <c r="V96" s="93">
        <f t="shared" si="8"/>
        <v>9270.7142857142899</v>
      </c>
      <c r="W96" s="35"/>
      <c r="X96" s="22"/>
      <c r="Y96" s="23"/>
    </row>
    <row r="97" spans="1:25" ht="28.5" customHeight="1" x14ac:dyDescent="0.25">
      <c r="A97" s="17">
        <v>95</v>
      </c>
      <c r="B97" s="51" t="s">
        <v>82</v>
      </c>
      <c r="C97" s="33" t="s">
        <v>29</v>
      </c>
      <c r="D97" s="29" t="s">
        <v>26</v>
      </c>
      <c r="E97" s="30">
        <v>43283</v>
      </c>
      <c r="F97" s="50">
        <v>34500</v>
      </c>
      <c r="G97" s="50">
        <v>30015</v>
      </c>
      <c r="H97" s="2">
        <v>168</v>
      </c>
      <c r="I97" s="43">
        <f t="shared" si="5"/>
        <v>30015</v>
      </c>
      <c r="J97" s="26">
        <v>63</v>
      </c>
      <c r="K97" s="49">
        <f t="shared" si="9"/>
        <v>11255.625</v>
      </c>
      <c r="L97" s="52"/>
      <c r="M97" s="50"/>
      <c r="N97" s="50"/>
      <c r="O97" s="50"/>
      <c r="P97" s="50"/>
      <c r="Q97" s="3"/>
      <c r="R97" s="87">
        <f t="shared" si="6"/>
        <v>41270.625</v>
      </c>
      <c r="S97" s="88">
        <v>14785.71</v>
      </c>
      <c r="T97" s="35">
        <v>15229.29</v>
      </c>
      <c r="U97" s="50">
        <f t="shared" si="7"/>
        <v>30015</v>
      </c>
      <c r="V97" s="93">
        <f t="shared" si="8"/>
        <v>11255.625</v>
      </c>
      <c r="W97" s="35"/>
      <c r="X97" s="22"/>
      <c r="Y97" s="23"/>
    </row>
    <row r="98" spans="1:25" ht="34.5" customHeight="1" x14ac:dyDescent="0.25">
      <c r="A98" s="17">
        <v>96</v>
      </c>
      <c r="B98" s="31" t="s">
        <v>83</v>
      </c>
      <c r="C98" s="33" t="s">
        <v>36</v>
      </c>
      <c r="D98" s="29" t="s">
        <v>11</v>
      </c>
      <c r="E98" s="25" t="s">
        <v>14</v>
      </c>
      <c r="F98" s="50">
        <v>38000</v>
      </c>
      <c r="G98" s="50">
        <v>33060</v>
      </c>
      <c r="H98" s="2">
        <v>168</v>
      </c>
      <c r="I98" s="43">
        <f t="shared" si="5"/>
        <v>33060</v>
      </c>
      <c r="J98" s="26">
        <v>48</v>
      </c>
      <c r="K98" s="49">
        <f t="shared" si="9"/>
        <v>9445.7142857142862</v>
      </c>
      <c r="L98" s="52"/>
      <c r="M98" s="50"/>
      <c r="N98" s="50"/>
      <c r="O98" s="50"/>
      <c r="P98" s="50"/>
      <c r="Q98" s="3">
        <v>3000</v>
      </c>
      <c r="R98" s="87">
        <f t="shared" si="6"/>
        <v>39505.71428571429</v>
      </c>
      <c r="S98" s="97">
        <f>12815.7+3470</f>
        <v>16285.7</v>
      </c>
      <c r="T98" s="35">
        <v>16774.3</v>
      </c>
      <c r="U98" s="50">
        <f t="shared" si="7"/>
        <v>33060</v>
      </c>
      <c r="V98" s="93">
        <f t="shared" si="8"/>
        <v>6445.7142857142899</v>
      </c>
      <c r="W98" s="35"/>
      <c r="X98" s="22"/>
      <c r="Y98" s="23"/>
    </row>
    <row r="99" spans="1:25" ht="30" customHeight="1" x14ac:dyDescent="0.25">
      <c r="A99" s="17">
        <v>97</v>
      </c>
      <c r="B99" s="31" t="s">
        <v>84</v>
      </c>
      <c r="C99" s="33" t="s">
        <v>29</v>
      </c>
      <c r="D99" s="29" t="s">
        <v>26</v>
      </c>
      <c r="E99" s="25" t="s">
        <v>14</v>
      </c>
      <c r="F99" s="50">
        <v>34500</v>
      </c>
      <c r="G99" s="50">
        <v>30000</v>
      </c>
      <c r="H99" s="2">
        <v>168</v>
      </c>
      <c r="I99" s="43">
        <f t="shared" si="5"/>
        <v>30000.000000000004</v>
      </c>
      <c r="J99" s="26">
        <v>81</v>
      </c>
      <c r="K99" s="49">
        <f t="shared" si="9"/>
        <v>14464.285714285716</v>
      </c>
      <c r="L99" s="52"/>
      <c r="M99" s="50"/>
      <c r="N99" s="50"/>
      <c r="O99" s="50"/>
      <c r="P99" s="50"/>
      <c r="Q99" s="3"/>
      <c r="R99" s="87">
        <f t="shared" si="6"/>
        <v>44464.285714285717</v>
      </c>
      <c r="S99" s="88">
        <v>14785.71</v>
      </c>
      <c r="T99" s="35">
        <v>15229.29</v>
      </c>
      <c r="U99" s="50">
        <f t="shared" si="7"/>
        <v>30015</v>
      </c>
      <c r="V99" s="93">
        <f t="shared" si="8"/>
        <v>14449.285714285717</v>
      </c>
      <c r="W99" s="35"/>
      <c r="X99" s="22"/>
      <c r="Y99" s="23"/>
    </row>
    <row r="100" spans="1:25" ht="29.25" customHeight="1" x14ac:dyDescent="0.25">
      <c r="A100" s="56">
        <v>99</v>
      </c>
      <c r="B100" s="57" t="s">
        <v>85</v>
      </c>
      <c r="C100" s="58" t="s">
        <v>170</v>
      </c>
      <c r="D100" s="59" t="s">
        <v>26</v>
      </c>
      <c r="E100" s="60" t="s">
        <v>14</v>
      </c>
      <c r="F100" s="61">
        <v>28000</v>
      </c>
      <c r="G100" s="61">
        <v>24360</v>
      </c>
      <c r="H100" s="62">
        <v>168</v>
      </c>
      <c r="I100" s="43">
        <f t="shared" si="5"/>
        <v>24360</v>
      </c>
      <c r="J100" s="55">
        <v>57</v>
      </c>
      <c r="K100" s="49">
        <f t="shared" si="9"/>
        <v>8265</v>
      </c>
      <c r="L100" s="52"/>
      <c r="M100" s="50"/>
      <c r="N100" s="50"/>
      <c r="O100" s="50"/>
      <c r="P100" s="50"/>
      <c r="Q100" s="3"/>
      <c r="R100" s="87">
        <f t="shared" si="6"/>
        <v>32625</v>
      </c>
      <c r="S100" s="88">
        <v>12000</v>
      </c>
      <c r="T100" s="35">
        <v>12360</v>
      </c>
      <c r="U100" s="50">
        <f t="shared" si="7"/>
        <v>24360</v>
      </c>
      <c r="V100" s="93">
        <f t="shared" si="8"/>
        <v>8265</v>
      </c>
      <c r="W100" s="35"/>
      <c r="X100" s="22"/>
      <c r="Y100" s="23"/>
    </row>
    <row r="101" spans="1:25" ht="28.5" customHeight="1" x14ac:dyDescent="0.25">
      <c r="A101" s="17">
        <v>100</v>
      </c>
      <c r="B101" s="31" t="s">
        <v>86</v>
      </c>
      <c r="C101" s="33" t="s">
        <v>29</v>
      </c>
      <c r="D101" s="29" t="s">
        <v>26</v>
      </c>
      <c r="E101" s="30">
        <v>43313</v>
      </c>
      <c r="F101" s="50">
        <v>34500</v>
      </c>
      <c r="G101" s="50">
        <v>30000</v>
      </c>
      <c r="H101" s="2">
        <v>168</v>
      </c>
      <c r="I101" s="43">
        <f t="shared" si="5"/>
        <v>30000.000000000004</v>
      </c>
      <c r="J101" s="26">
        <v>44</v>
      </c>
      <c r="K101" s="49">
        <f t="shared" si="9"/>
        <v>7857.1428571428578</v>
      </c>
      <c r="L101" s="52"/>
      <c r="M101" s="50"/>
      <c r="N101" s="50"/>
      <c r="O101" s="50"/>
      <c r="P101" s="50"/>
      <c r="Q101" s="3"/>
      <c r="R101" s="87">
        <f t="shared" si="6"/>
        <v>37857.142857142862</v>
      </c>
      <c r="S101" s="88">
        <v>14785.71</v>
      </c>
      <c r="T101" s="35">
        <v>15229.29</v>
      </c>
      <c r="U101" s="50">
        <f t="shared" si="7"/>
        <v>30015</v>
      </c>
      <c r="V101" s="93">
        <f t="shared" si="8"/>
        <v>7842.1428571428623</v>
      </c>
      <c r="W101" s="35"/>
      <c r="X101" s="22"/>
      <c r="Y101" s="23"/>
    </row>
    <row r="102" spans="1:25" ht="30" customHeight="1" x14ac:dyDescent="0.25">
      <c r="A102" s="17">
        <v>101</v>
      </c>
      <c r="B102" s="31" t="s">
        <v>87</v>
      </c>
      <c r="C102" s="33" t="s">
        <v>204</v>
      </c>
      <c r="D102" s="29" t="s">
        <v>26</v>
      </c>
      <c r="E102" s="30">
        <v>43339</v>
      </c>
      <c r="F102" s="50">
        <f>1600+40000</f>
        <v>41600</v>
      </c>
      <c r="G102" s="50">
        <v>36192</v>
      </c>
      <c r="H102" s="2">
        <v>88</v>
      </c>
      <c r="I102" s="43">
        <f t="shared" si="5"/>
        <v>18957.714285714286</v>
      </c>
      <c r="J102" s="26">
        <v>46</v>
      </c>
      <c r="K102" s="49">
        <f t="shared" si="9"/>
        <v>9909.7142857142844</v>
      </c>
      <c r="L102" s="52"/>
      <c r="M102" s="50">
        <v>16349.6</v>
      </c>
      <c r="N102" s="50"/>
      <c r="O102" s="50"/>
      <c r="P102" s="50"/>
      <c r="Q102" s="50"/>
      <c r="R102" s="87">
        <f t="shared" si="6"/>
        <v>45217.028571428571</v>
      </c>
      <c r="S102" s="88">
        <v>29461.18</v>
      </c>
      <c r="T102" s="35">
        <v>1815.62</v>
      </c>
      <c r="U102" s="50">
        <f t="shared" si="7"/>
        <v>31276.799999999999</v>
      </c>
      <c r="V102" s="93">
        <f t="shared" si="8"/>
        <v>13940.228571428572</v>
      </c>
      <c r="W102" s="35"/>
      <c r="X102" s="22"/>
      <c r="Y102" s="23"/>
    </row>
    <row r="103" spans="1:25" ht="30.75" customHeight="1" x14ac:dyDescent="0.25">
      <c r="A103" s="17">
        <v>102</v>
      </c>
      <c r="B103" s="31" t="s">
        <v>88</v>
      </c>
      <c r="C103" s="33" t="s">
        <v>43</v>
      </c>
      <c r="D103" s="29" t="s">
        <v>26</v>
      </c>
      <c r="E103" s="25" t="s">
        <v>14</v>
      </c>
      <c r="F103" s="50">
        <v>34500</v>
      </c>
      <c r="G103" s="50">
        <v>30000</v>
      </c>
      <c r="H103" s="2">
        <v>144</v>
      </c>
      <c r="I103" s="43">
        <f t="shared" si="5"/>
        <v>25714.285714285717</v>
      </c>
      <c r="J103" s="26">
        <v>51</v>
      </c>
      <c r="K103" s="49">
        <f t="shared" si="9"/>
        <v>9107.1428571428569</v>
      </c>
      <c r="L103" s="52"/>
      <c r="M103" s="50"/>
      <c r="N103" s="50"/>
      <c r="O103" s="50"/>
      <c r="P103" s="50"/>
      <c r="Q103" s="3"/>
      <c r="R103" s="87">
        <f t="shared" si="6"/>
        <v>34821.428571428572</v>
      </c>
      <c r="S103" s="88">
        <v>14785.71</v>
      </c>
      <c r="T103" s="35">
        <v>10941.72</v>
      </c>
      <c r="U103" s="50">
        <f t="shared" si="7"/>
        <v>25727.43</v>
      </c>
      <c r="V103" s="93">
        <f t="shared" si="8"/>
        <v>9093.9985714285722</v>
      </c>
      <c r="W103" s="35"/>
      <c r="X103" s="22"/>
      <c r="Y103" s="23"/>
    </row>
    <row r="104" spans="1:25" ht="31.5" customHeight="1" x14ac:dyDescent="0.25">
      <c r="A104" s="17">
        <v>103</v>
      </c>
      <c r="B104" s="31" t="s">
        <v>162</v>
      </c>
      <c r="C104" s="33" t="s">
        <v>208</v>
      </c>
      <c r="D104" s="29" t="s">
        <v>26</v>
      </c>
      <c r="E104" s="30">
        <v>43770</v>
      </c>
      <c r="F104" s="50">
        <v>29000</v>
      </c>
      <c r="G104" s="50">
        <v>25230</v>
      </c>
      <c r="H104" s="2">
        <v>104</v>
      </c>
      <c r="I104" s="43">
        <f t="shared" si="5"/>
        <v>15618.571428571428</v>
      </c>
      <c r="J104" s="26">
        <v>18</v>
      </c>
      <c r="K104" s="49">
        <f t="shared" si="9"/>
        <v>2703.2142857142853</v>
      </c>
      <c r="L104" s="52"/>
      <c r="M104" s="50"/>
      <c r="N104" s="50"/>
      <c r="O104" s="50"/>
      <c r="P104" s="50"/>
      <c r="Q104" s="3">
        <v>1000</v>
      </c>
      <c r="R104" s="87">
        <f t="shared" si="6"/>
        <v>17321.785714285714</v>
      </c>
      <c r="S104" s="88">
        <v>12428.57</v>
      </c>
      <c r="T104" s="35">
        <v>3189.81</v>
      </c>
      <c r="U104" s="50">
        <f t="shared" si="7"/>
        <v>15618.38</v>
      </c>
      <c r="V104" s="93">
        <f t="shared" si="8"/>
        <v>1703.4057142857146</v>
      </c>
      <c r="W104" s="35"/>
      <c r="X104" s="22"/>
      <c r="Y104" s="23"/>
    </row>
    <row r="105" spans="1:25" ht="28.5" customHeight="1" x14ac:dyDescent="0.25">
      <c r="A105" s="17">
        <v>104</v>
      </c>
      <c r="B105" s="31" t="s">
        <v>89</v>
      </c>
      <c r="C105" s="33" t="s">
        <v>27</v>
      </c>
      <c r="D105" s="29" t="s">
        <v>26</v>
      </c>
      <c r="E105" s="25" t="s">
        <v>15</v>
      </c>
      <c r="F105" s="50">
        <v>24000</v>
      </c>
      <c r="G105" s="50">
        <v>20880</v>
      </c>
      <c r="H105" s="2">
        <v>168</v>
      </c>
      <c r="I105" s="43">
        <f t="shared" si="5"/>
        <v>20880</v>
      </c>
      <c r="J105" s="26">
        <v>17</v>
      </c>
      <c r="K105" s="49">
        <f t="shared" si="9"/>
        <v>2112.8571428571431</v>
      </c>
      <c r="L105" s="52"/>
      <c r="M105" s="50"/>
      <c r="N105" s="50"/>
      <c r="O105" s="50"/>
      <c r="P105" s="50"/>
      <c r="Q105" s="3"/>
      <c r="R105" s="87">
        <f t="shared" si="6"/>
        <v>22992.857142857145</v>
      </c>
      <c r="S105" s="88">
        <v>10285.709999999999</v>
      </c>
      <c r="T105" s="35">
        <v>10594.29</v>
      </c>
      <c r="U105" s="50">
        <f t="shared" si="7"/>
        <v>20880</v>
      </c>
      <c r="V105" s="93">
        <f t="shared" si="8"/>
        <v>2112.8571428571449</v>
      </c>
      <c r="W105" s="35"/>
      <c r="X105" s="22"/>
      <c r="Y105" s="23"/>
    </row>
    <row r="106" spans="1:25" ht="28.5" customHeight="1" x14ac:dyDescent="0.25">
      <c r="A106" s="17">
        <v>105</v>
      </c>
      <c r="B106" s="31" t="s">
        <v>191</v>
      </c>
      <c r="C106" s="33" t="s">
        <v>168</v>
      </c>
      <c r="D106" s="29" t="s">
        <v>26</v>
      </c>
      <c r="E106" s="25" t="s">
        <v>190</v>
      </c>
      <c r="F106" s="50">
        <v>34500</v>
      </c>
      <c r="G106" s="50">
        <v>30000</v>
      </c>
      <c r="H106" s="2">
        <v>168</v>
      </c>
      <c r="I106" s="43">
        <f t="shared" si="5"/>
        <v>30000.000000000004</v>
      </c>
      <c r="J106" s="26">
        <v>16</v>
      </c>
      <c r="K106" s="49">
        <f t="shared" si="9"/>
        <v>2857.1428571428573</v>
      </c>
      <c r="L106" s="52"/>
      <c r="M106" s="50"/>
      <c r="N106" s="50"/>
      <c r="O106" s="50"/>
      <c r="P106" s="50"/>
      <c r="Q106" s="3"/>
      <c r="R106" s="87">
        <f t="shared" si="6"/>
        <v>32857.142857142862</v>
      </c>
      <c r="S106" s="88">
        <v>14785.71</v>
      </c>
      <c r="T106" s="35">
        <v>15411.29</v>
      </c>
      <c r="U106" s="50">
        <f t="shared" si="7"/>
        <v>30197</v>
      </c>
      <c r="V106" s="93">
        <f t="shared" si="8"/>
        <v>2660.1428571428623</v>
      </c>
      <c r="W106" s="35"/>
      <c r="X106" s="22"/>
      <c r="Y106" s="23"/>
    </row>
    <row r="107" spans="1:25" ht="38.25" customHeight="1" x14ac:dyDescent="0.25">
      <c r="A107" s="17">
        <v>106</v>
      </c>
      <c r="B107" s="40" t="s">
        <v>90</v>
      </c>
      <c r="C107" s="24" t="s">
        <v>27</v>
      </c>
      <c r="D107" s="41" t="s">
        <v>26</v>
      </c>
      <c r="E107" s="32" t="s">
        <v>108</v>
      </c>
      <c r="F107" s="50">
        <v>24000</v>
      </c>
      <c r="G107" s="50">
        <v>20880</v>
      </c>
      <c r="H107" s="2">
        <v>168</v>
      </c>
      <c r="I107" s="43">
        <f t="shared" si="5"/>
        <v>20880</v>
      </c>
      <c r="J107" s="26">
        <v>66</v>
      </c>
      <c r="K107" s="49">
        <f t="shared" si="9"/>
        <v>8202.8571428571431</v>
      </c>
      <c r="L107" s="52"/>
      <c r="M107" s="50"/>
      <c r="N107" s="50"/>
      <c r="O107" s="50"/>
      <c r="P107" s="50"/>
      <c r="Q107" s="3"/>
      <c r="R107" s="87">
        <f t="shared" si="6"/>
        <v>29082.857142857145</v>
      </c>
      <c r="S107" s="98">
        <v>10285.709999999999</v>
      </c>
      <c r="T107" s="35">
        <v>10594.29</v>
      </c>
      <c r="U107" s="50">
        <f t="shared" si="7"/>
        <v>20880</v>
      </c>
      <c r="V107" s="93">
        <f t="shared" si="8"/>
        <v>8202.8571428571449</v>
      </c>
      <c r="W107" s="35"/>
      <c r="X107" s="22"/>
      <c r="Y107" s="23"/>
    </row>
    <row r="108" spans="1:25" ht="28.5" customHeight="1" x14ac:dyDescent="0.25">
      <c r="A108" s="56">
        <v>107</v>
      </c>
      <c r="B108" s="57" t="s">
        <v>91</v>
      </c>
      <c r="C108" s="58" t="s">
        <v>175</v>
      </c>
      <c r="D108" s="59" t="s">
        <v>26</v>
      </c>
      <c r="E108" s="60" t="s">
        <v>14</v>
      </c>
      <c r="F108" s="50">
        <v>28000</v>
      </c>
      <c r="G108" s="50">
        <v>24360</v>
      </c>
      <c r="H108" s="62">
        <v>152</v>
      </c>
      <c r="I108" s="43">
        <f t="shared" si="5"/>
        <v>22040</v>
      </c>
      <c r="J108" s="55">
        <v>40</v>
      </c>
      <c r="K108" s="49">
        <f t="shared" si="9"/>
        <v>5800</v>
      </c>
      <c r="L108" s="52"/>
      <c r="M108" s="50"/>
      <c r="N108" s="50"/>
      <c r="O108" s="50"/>
      <c r="P108" s="50"/>
      <c r="Q108" s="3"/>
      <c r="R108" s="87">
        <f t="shared" si="6"/>
        <v>27840</v>
      </c>
      <c r="S108" s="99">
        <v>12000</v>
      </c>
      <c r="T108" s="35">
        <v>10040.33</v>
      </c>
      <c r="U108" s="50">
        <f t="shared" si="7"/>
        <v>22040.33</v>
      </c>
      <c r="V108" s="93">
        <f t="shared" si="8"/>
        <v>5799.6699999999983</v>
      </c>
      <c r="W108" s="35"/>
      <c r="X108" s="22"/>
      <c r="Y108" s="23"/>
    </row>
    <row r="109" spans="1:25" ht="31.5" customHeight="1" x14ac:dyDescent="0.25">
      <c r="A109" s="17">
        <v>108</v>
      </c>
      <c r="B109" s="31" t="s">
        <v>123</v>
      </c>
      <c r="C109" s="33" t="s">
        <v>34</v>
      </c>
      <c r="D109" s="29" t="s">
        <v>26</v>
      </c>
      <c r="E109" s="30">
        <v>43647</v>
      </c>
      <c r="F109" s="50">
        <v>13000</v>
      </c>
      <c r="G109" s="50">
        <v>11310</v>
      </c>
      <c r="H109" s="2">
        <v>10</v>
      </c>
      <c r="I109" s="43">
        <f>G109</f>
        <v>11310</v>
      </c>
      <c r="J109" s="26"/>
      <c r="K109" s="49">
        <f t="shared" si="9"/>
        <v>0</v>
      </c>
      <c r="L109" s="52"/>
      <c r="M109" s="50"/>
      <c r="N109" s="50"/>
      <c r="O109" s="50"/>
      <c r="P109" s="50"/>
      <c r="Q109" s="3"/>
      <c r="R109" s="87">
        <f t="shared" si="6"/>
        <v>11310</v>
      </c>
      <c r="S109" s="88">
        <v>5571.43</v>
      </c>
      <c r="T109" s="35">
        <v>5738.57</v>
      </c>
      <c r="U109" s="50">
        <f t="shared" si="7"/>
        <v>11310</v>
      </c>
      <c r="V109" s="93">
        <f t="shared" si="8"/>
        <v>0</v>
      </c>
      <c r="W109" s="35"/>
      <c r="X109" s="22"/>
      <c r="Y109" s="23"/>
    </row>
    <row r="110" spans="1:25" ht="35.25" customHeight="1" x14ac:dyDescent="0.25">
      <c r="A110" s="17">
        <v>109</v>
      </c>
      <c r="B110" s="40" t="s">
        <v>92</v>
      </c>
      <c r="C110" s="24" t="s">
        <v>27</v>
      </c>
      <c r="D110" s="41" t="s">
        <v>26</v>
      </c>
      <c r="E110" s="32" t="s">
        <v>108</v>
      </c>
      <c r="F110" s="50">
        <v>24000</v>
      </c>
      <c r="G110" s="50">
        <v>20880</v>
      </c>
      <c r="H110" s="2">
        <v>144</v>
      </c>
      <c r="I110" s="43">
        <f>G110/168*H110-951.84</f>
        <v>16945.302857142859</v>
      </c>
      <c r="J110" s="26">
        <v>110</v>
      </c>
      <c r="K110" s="49">
        <f>G110/168*J110+951.84</f>
        <v>14623.268571428573</v>
      </c>
      <c r="L110" s="52"/>
      <c r="M110" s="50"/>
      <c r="N110" s="50"/>
      <c r="O110" s="50"/>
      <c r="P110" s="50"/>
      <c r="Q110" s="3"/>
      <c r="R110" s="87">
        <f t="shared" si="6"/>
        <v>31568.571428571431</v>
      </c>
      <c r="S110" s="88">
        <v>6717.19</v>
      </c>
      <c r="T110" s="35">
        <v>10228.11</v>
      </c>
      <c r="U110" s="50">
        <f t="shared" si="7"/>
        <v>16945.3</v>
      </c>
      <c r="V110" s="93">
        <f t="shared" si="8"/>
        <v>14623.271428571432</v>
      </c>
      <c r="W110" s="35"/>
      <c r="X110" s="22"/>
      <c r="Y110" s="23"/>
    </row>
    <row r="111" spans="1:25" ht="25.5" customHeight="1" x14ac:dyDescent="0.25">
      <c r="A111" s="17">
        <v>110</v>
      </c>
      <c r="B111" s="34" t="s">
        <v>128</v>
      </c>
      <c r="C111" s="24" t="s">
        <v>27</v>
      </c>
      <c r="D111" s="41" t="s">
        <v>26</v>
      </c>
      <c r="E111" s="42">
        <v>43678</v>
      </c>
      <c r="F111" s="50">
        <v>21400</v>
      </c>
      <c r="G111" s="50">
        <v>21400</v>
      </c>
      <c r="H111" s="2">
        <v>120</v>
      </c>
      <c r="I111" s="43">
        <v>15278</v>
      </c>
      <c r="J111" s="26">
        <v>40</v>
      </c>
      <c r="K111" s="49">
        <f t="shared" si="9"/>
        <v>5095.2380952380954</v>
      </c>
      <c r="L111" s="52"/>
      <c r="M111" s="50"/>
      <c r="N111" s="50"/>
      <c r="O111" s="50"/>
      <c r="P111" s="50">
        <v>1905</v>
      </c>
      <c r="Q111" s="3"/>
      <c r="R111" s="87">
        <f>I111-Q111+P111+O111+N111+M111+L111+K111</f>
        <v>22278.238095238095</v>
      </c>
      <c r="S111" s="88">
        <f>5624.82+1232</f>
        <v>6856.82</v>
      </c>
      <c r="T111" s="35">
        <v>8421.7199999999993</v>
      </c>
      <c r="U111" s="50">
        <f t="shared" si="7"/>
        <v>15278.539999999999</v>
      </c>
      <c r="V111" s="93">
        <f t="shared" si="8"/>
        <v>6999.6980952380964</v>
      </c>
      <c r="W111" s="35"/>
      <c r="X111" s="22"/>
      <c r="Y111" s="23"/>
    </row>
    <row r="112" spans="1:25" ht="25.5" customHeight="1" x14ac:dyDescent="0.25">
      <c r="A112" s="17">
        <v>111</v>
      </c>
      <c r="B112" s="34" t="s">
        <v>192</v>
      </c>
      <c r="C112" s="24" t="s">
        <v>27</v>
      </c>
      <c r="D112" s="41" t="s">
        <v>26</v>
      </c>
      <c r="E112" s="42">
        <v>43844</v>
      </c>
      <c r="F112" s="50">
        <v>24000</v>
      </c>
      <c r="G112" s="50">
        <v>20880</v>
      </c>
      <c r="H112" s="2">
        <v>72</v>
      </c>
      <c r="I112" s="43">
        <f t="shared" si="5"/>
        <v>8948.5714285714294</v>
      </c>
      <c r="J112" s="26">
        <v>17</v>
      </c>
      <c r="K112" s="49">
        <f t="shared" si="9"/>
        <v>2112.8571428571431</v>
      </c>
      <c r="L112" s="52">
        <v>1249.6199999999999</v>
      </c>
      <c r="M112" s="50"/>
      <c r="N112" s="50"/>
      <c r="O112" s="50"/>
      <c r="P112" s="50"/>
      <c r="Q112" s="3">
        <v>1000</v>
      </c>
      <c r="R112" s="87">
        <f t="shared" si="6"/>
        <v>11311.048571428573</v>
      </c>
      <c r="S112" s="88">
        <f>1249.62+1643.42</f>
        <v>2893.04</v>
      </c>
      <c r="T112" s="35">
        <v>7305.29</v>
      </c>
      <c r="U112" s="50">
        <f t="shared" si="7"/>
        <v>10198.33</v>
      </c>
      <c r="V112" s="93">
        <f t="shared" si="8"/>
        <v>1112.7185714285733</v>
      </c>
      <c r="W112" s="35"/>
      <c r="X112" s="22"/>
      <c r="Y112" s="23"/>
    </row>
    <row r="113" spans="1:25" ht="24.75" customHeight="1" x14ac:dyDescent="0.25">
      <c r="A113" s="17">
        <v>112</v>
      </c>
      <c r="B113" s="31" t="s">
        <v>93</v>
      </c>
      <c r="C113" s="33" t="s">
        <v>40</v>
      </c>
      <c r="D113" s="29" t="s">
        <v>26</v>
      </c>
      <c r="E113" s="30">
        <v>43402</v>
      </c>
      <c r="F113" s="50">
        <v>29000</v>
      </c>
      <c r="G113" s="50">
        <v>25230</v>
      </c>
      <c r="H113" s="2">
        <v>168</v>
      </c>
      <c r="I113" s="43">
        <f t="shared" si="5"/>
        <v>25229.999999999996</v>
      </c>
      <c r="J113" s="26">
        <v>6</v>
      </c>
      <c r="K113" s="49">
        <f t="shared" si="9"/>
        <v>901.07142857142844</v>
      </c>
      <c r="L113" s="52"/>
      <c r="M113" s="50"/>
      <c r="N113" s="50"/>
      <c r="O113" s="50"/>
      <c r="P113" s="50"/>
      <c r="Q113" s="3"/>
      <c r="R113" s="87">
        <f t="shared" si="6"/>
        <v>26131.071428571424</v>
      </c>
      <c r="S113" s="88">
        <v>12428.57</v>
      </c>
      <c r="T113" s="35">
        <v>12801.43</v>
      </c>
      <c r="U113" s="50">
        <f t="shared" si="7"/>
        <v>25230</v>
      </c>
      <c r="V113" s="93">
        <f t="shared" si="8"/>
        <v>901.07142857142389</v>
      </c>
      <c r="W113" s="35"/>
      <c r="X113" s="22"/>
      <c r="Y113" s="23"/>
    </row>
    <row r="114" spans="1:25" ht="27.75" customHeight="1" x14ac:dyDescent="0.25">
      <c r="A114" s="17">
        <v>113</v>
      </c>
      <c r="B114" s="31" t="s">
        <v>94</v>
      </c>
      <c r="C114" s="33" t="s">
        <v>29</v>
      </c>
      <c r="D114" s="29" t="s">
        <v>26</v>
      </c>
      <c r="E114" s="25" t="s">
        <v>14</v>
      </c>
      <c r="F114" s="49">
        <v>34500</v>
      </c>
      <c r="G114" s="50">
        <v>30000</v>
      </c>
      <c r="H114" s="2">
        <v>168</v>
      </c>
      <c r="I114" s="43">
        <f t="shared" si="5"/>
        <v>30000.000000000004</v>
      </c>
      <c r="J114" s="26">
        <v>41</v>
      </c>
      <c r="K114" s="49">
        <f t="shared" si="9"/>
        <v>7321.4285714285716</v>
      </c>
      <c r="L114" s="52"/>
      <c r="M114" s="50"/>
      <c r="N114" s="50"/>
      <c r="O114" s="50"/>
      <c r="P114" s="50"/>
      <c r="Q114" s="3"/>
      <c r="R114" s="87">
        <f t="shared" si="6"/>
        <v>37321.428571428572</v>
      </c>
      <c r="S114" s="88">
        <v>14785.71</v>
      </c>
      <c r="T114" s="35">
        <v>15229.29</v>
      </c>
      <c r="U114" s="50">
        <f t="shared" si="7"/>
        <v>30015</v>
      </c>
      <c r="V114" s="93">
        <f t="shared" si="8"/>
        <v>7306.4285714285725</v>
      </c>
      <c r="W114" s="35"/>
      <c r="X114" s="22"/>
      <c r="Y114" s="23"/>
    </row>
    <row r="115" spans="1:25" ht="27.75" customHeight="1" x14ac:dyDescent="0.25">
      <c r="A115" s="17">
        <v>114</v>
      </c>
      <c r="B115" s="31" t="s">
        <v>95</v>
      </c>
      <c r="C115" s="33" t="s">
        <v>27</v>
      </c>
      <c r="D115" s="29" t="s">
        <v>26</v>
      </c>
      <c r="E115" s="30">
        <v>43336</v>
      </c>
      <c r="F115" s="50">
        <v>24000</v>
      </c>
      <c r="G115" s="50">
        <v>20880</v>
      </c>
      <c r="H115" s="2">
        <v>128</v>
      </c>
      <c r="I115" s="43">
        <f t="shared" si="5"/>
        <v>15908.571428571429</v>
      </c>
      <c r="J115" s="26">
        <v>32</v>
      </c>
      <c r="K115" s="49">
        <f t="shared" si="9"/>
        <v>3977.1428571428573</v>
      </c>
      <c r="L115" s="52"/>
      <c r="M115" s="50"/>
      <c r="N115" s="50"/>
      <c r="O115" s="50"/>
      <c r="P115" s="50"/>
      <c r="Q115" s="3"/>
      <c r="R115" s="87">
        <f t="shared" si="6"/>
        <v>19885.714285714286</v>
      </c>
      <c r="S115" s="88">
        <v>4571.43</v>
      </c>
      <c r="T115" s="35">
        <v>11337.28</v>
      </c>
      <c r="U115" s="50">
        <f t="shared" si="7"/>
        <v>15908.710000000001</v>
      </c>
      <c r="V115" s="93">
        <f t="shared" si="8"/>
        <v>3977.0042857142853</v>
      </c>
      <c r="W115" s="35"/>
      <c r="X115" s="22"/>
      <c r="Y115" s="23"/>
    </row>
    <row r="116" spans="1:25" ht="30" customHeight="1" x14ac:dyDescent="0.25">
      <c r="A116" s="17">
        <v>115</v>
      </c>
      <c r="B116" s="31" t="s">
        <v>112</v>
      </c>
      <c r="C116" s="33" t="s">
        <v>27</v>
      </c>
      <c r="D116" s="29" t="s">
        <v>26</v>
      </c>
      <c r="E116" s="30">
        <v>43598</v>
      </c>
      <c r="F116" s="50">
        <v>24000</v>
      </c>
      <c r="G116" s="50">
        <v>20880</v>
      </c>
      <c r="H116" s="2">
        <v>56</v>
      </c>
      <c r="I116" s="43">
        <f t="shared" si="5"/>
        <v>6960</v>
      </c>
      <c r="J116" s="26">
        <v>2</v>
      </c>
      <c r="K116" s="49">
        <f t="shared" si="9"/>
        <v>248.57142857142858</v>
      </c>
      <c r="L116" s="52"/>
      <c r="M116" s="50">
        <v>23431.13</v>
      </c>
      <c r="N116" s="50"/>
      <c r="O116" s="50"/>
      <c r="P116" s="50"/>
      <c r="Q116" s="3"/>
      <c r="R116" s="87">
        <f t="shared" si="6"/>
        <v>30639.701428571429</v>
      </c>
      <c r="S116" s="88">
        <v>19116.84</v>
      </c>
      <c r="T116" s="35">
        <v>6960</v>
      </c>
      <c r="U116" s="50">
        <f t="shared" si="7"/>
        <v>26076.84</v>
      </c>
      <c r="V116" s="93">
        <f t="shared" si="8"/>
        <v>4562.8614285714284</v>
      </c>
      <c r="W116" s="35"/>
      <c r="X116" s="22"/>
      <c r="Y116" s="23"/>
    </row>
    <row r="117" spans="1:25" ht="30" customHeight="1" x14ac:dyDescent="0.25">
      <c r="A117" s="17">
        <v>116</v>
      </c>
      <c r="B117" s="31" t="s">
        <v>193</v>
      </c>
      <c r="C117" s="33" t="s">
        <v>27</v>
      </c>
      <c r="D117" s="29" t="s">
        <v>26</v>
      </c>
      <c r="E117" s="30">
        <v>43857</v>
      </c>
      <c r="F117" s="50">
        <v>24000</v>
      </c>
      <c r="G117" s="50">
        <v>20880</v>
      </c>
      <c r="H117" s="2">
        <v>168</v>
      </c>
      <c r="I117" s="43">
        <f t="shared" si="5"/>
        <v>20880</v>
      </c>
      <c r="J117" s="26">
        <v>16</v>
      </c>
      <c r="K117" s="49">
        <f t="shared" si="9"/>
        <v>1988.5714285714287</v>
      </c>
      <c r="L117" s="52"/>
      <c r="M117" s="50"/>
      <c r="N117" s="50"/>
      <c r="O117" s="50"/>
      <c r="P117" s="50"/>
      <c r="Q117" s="3"/>
      <c r="R117" s="87">
        <f t="shared" si="6"/>
        <v>22868.571428571428</v>
      </c>
      <c r="S117" s="88">
        <v>10285.709999999999</v>
      </c>
      <c r="T117" s="35">
        <v>10594.29</v>
      </c>
      <c r="U117" s="50">
        <f t="shared" si="7"/>
        <v>20880</v>
      </c>
      <c r="V117" s="93">
        <f t="shared" si="8"/>
        <v>1988.5714285714275</v>
      </c>
      <c r="W117" s="35"/>
      <c r="X117" s="22"/>
      <c r="Y117" s="23"/>
    </row>
    <row r="118" spans="1:25" ht="32.25" customHeight="1" x14ac:dyDescent="0.25">
      <c r="A118" s="17">
        <v>117</v>
      </c>
      <c r="B118" s="31" t="s">
        <v>163</v>
      </c>
      <c r="C118" s="33" t="s">
        <v>29</v>
      </c>
      <c r="D118" s="29" t="s">
        <v>26</v>
      </c>
      <c r="E118" s="30" t="s">
        <v>157</v>
      </c>
      <c r="F118" s="50">
        <v>34500</v>
      </c>
      <c r="G118" s="50">
        <v>30000</v>
      </c>
      <c r="H118" s="2">
        <v>120</v>
      </c>
      <c r="I118" s="43">
        <f t="shared" si="5"/>
        <v>21428.571428571431</v>
      </c>
      <c r="J118" s="26">
        <v>81</v>
      </c>
      <c r="K118" s="49">
        <f t="shared" si="9"/>
        <v>14464.285714285716</v>
      </c>
      <c r="L118" s="52">
        <v>1581.67</v>
      </c>
      <c r="M118" s="50"/>
      <c r="N118" s="50"/>
      <c r="O118" s="50"/>
      <c r="P118" s="50"/>
      <c r="Q118" s="3"/>
      <c r="R118" s="87">
        <f t="shared" si="6"/>
        <v>37474.52714285715</v>
      </c>
      <c r="S118" s="88">
        <v>9795.9599999999991</v>
      </c>
      <c r="T118" s="35">
        <v>13224.57</v>
      </c>
      <c r="U118" s="50">
        <f t="shared" si="7"/>
        <v>23020.53</v>
      </c>
      <c r="V118" s="93">
        <f t="shared" si="8"/>
        <v>14453.997142857152</v>
      </c>
      <c r="W118" s="35"/>
      <c r="X118" s="22"/>
      <c r="Y118" s="23"/>
    </row>
    <row r="119" spans="1:25" ht="28.5" customHeight="1" x14ac:dyDescent="0.25">
      <c r="A119" s="17">
        <v>118</v>
      </c>
      <c r="B119" s="31" t="s">
        <v>96</v>
      </c>
      <c r="C119" s="33" t="s">
        <v>34</v>
      </c>
      <c r="D119" s="29" t="s">
        <v>26</v>
      </c>
      <c r="E119" s="25" t="s">
        <v>14</v>
      </c>
      <c r="F119" s="50">
        <v>13000</v>
      </c>
      <c r="G119" s="50">
        <v>11310</v>
      </c>
      <c r="H119" s="2">
        <v>10</v>
      </c>
      <c r="I119" s="43">
        <f>G119</f>
        <v>11310</v>
      </c>
      <c r="J119" s="26"/>
      <c r="K119" s="49">
        <f t="shared" si="9"/>
        <v>0</v>
      </c>
      <c r="L119" s="52"/>
      <c r="M119" s="50"/>
      <c r="N119" s="50"/>
      <c r="O119" s="50"/>
      <c r="P119" s="50"/>
      <c r="Q119" s="3"/>
      <c r="R119" s="87">
        <f t="shared" si="6"/>
        <v>11310</v>
      </c>
      <c r="S119" s="88">
        <v>5571.43</v>
      </c>
      <c r="T119" s="35">
        <v>5738.57</v>
      </c>
      <c r="U119" s="50">
        <f t="shared" si="7"/>
        <v>11310</v>
      </c>
      <c r="V119" s="93">
        <f t="shared" si="8"/>
        <v>0</v>
      </c>
      <c r="W119" s="35"/>
      <c r="X119" s="22"/>
      <c r="Y119" s="23"/>
    </row>
    <row r="120" spans="1:25" ht="25.5" customHeight="1" x14ac:dyDescent="0.25">
      <c r="A120" s="17">
        <v>119</v>
      </c>
      <c r="B120" s="31" t="s">
        <v>97</v>
      </c>
      <c r="C120" s="33" t="s">
        <v>113</v>
      </c>
      <c r="D120" s="29" t="s">
        <v>26</v>
      </c>
      <c r="E120" s="30">
        <v>43313</v>
      </c>
      <c r="F120" s="50">
        <v>35000</v>
      </c>
      <c r="G120" s="50">
        <v>30450</v>
      </c>
      <c r="H120" s="2">
        <v>168</v>
      </c>
      <c r="I120" s="43">
        <f t="shared" si="5"/>
        <v>30450</v>
      </c>
      <c r="J120" s="26">
        <v>24</v>
      </c>
      <c r="K120" s="49">
        <f t="shared" si="9"/>
        <v>4350</v>
      </c>
      <c r="L120" s="52"/>
      <c r="M120" s="50"/>
      <c r="N120" s="50"/>
      <c r="O120" s="50"/>
      <c r="P120" s="50"/>
      <c r="Q120" s="3"/>
      <c r="R120" s="87">
        <f t="shared" si="6"/>
        <v>34800</v>
      </c>
      <c r="S120" s="88">
        <v>15000</v>
      </c>
      <c r="T120" s="35">
        <v>15450</v>
      </c>
      <c r="U120" s="50">
        <f t="shared" si="7"/>
        <v>30450</v>
      </c>
      <c r="V120" s="93">
        <f t="shared" si="8"/>
        <v>4350</v>
      </c>
      <c r="W120" s="35"/>
      <c r="X120" s="22"/>
      <c r="Y120" s="23"/>
    </row>
    <row r="121" spans="1:25" ht="32.25" customHeight="1" x14ac:dyDescent="0.25">
      <c r="A121" s="17">
        <v>121</v>
      </c>
      <c r="B121" s="31" t="s">
        <v>164</v>
      </c>
      <c r="C121" s="33" t="s">
        <v>40</v>
      </c>
      <c r="D121" s="29" t="s">
        <v>26</v>
      </c>
      <c r="E121" s="25" t="s">
        <v>153</v>
      </c>
      <c r="F121" s="49">
        <v>29000</v>
      </c>
      <c r="G121" s="50">
        <v>25230</v>
      </c>
      <c r="H121" s="2">
        <v>112</v>
      </c>
      <c r="I121" s="43">
        <f t="shared" si="5"/>
        <v>16820</v>
      </c>
      <c r="J121" s="26">
        <v>34</v>
      </c>
      <c r="K121" s="49">
        <f t="shared" si="9"/>
        <v>5106.0714285714284</v>
      </c>
      <c r="L121" s="52">
        <v>1040.3699999999999</v>
      </c>
      <c r="M121" s="50"/>
      <c r="N121" s="50"/>
      <c r="O121" s="50"/>
      <c r="P121" s="50"/>
      <c r="Q121" s="3"/>
      <c r="R121" s="87">
        <f t="shared" si="6"/>
        <v>22966.441428571427</v>
      </c>
      <c r="S121" s="88">
        <v>3802.27</v>
      </c>
      <c r="T121" s="35">
        <v>14058.43</v>
      </c>
      <c r="U121" s="50">
        <f t="shared" si="7"/>
        <v>17860.7</v>
      </c>
      <c r="V121" s="93">
        <f t="shared" si="8"/>
        <v>5105.7414285714258</v>
      </c>
      <c r="W121" s="35"/>
      <c r="X121" s="22"/>
      <c r="Y121" s="23"/>
    </row>
    <row r="122" spans="1:25" ht="31.5" customHeight="1" x14ac:dyDescent="0.25">
      <c r="A122" s="17">
        <v>122</v>
      </c>
      <c r="B122" s="31" t="s">
        <v>165</v>
      </c>
      <c r="C122" s="33" t="s">
        <v>166</v>
      </c>
      <c r="D122" s="29" t="s">
        <v>26</v>
      </c>
      <c r="E122" s="30">
        <v>43776</v>
      </c>
      <c r="F122" s="49">
        <v>34500</v>
      </c>
      <c r="G122" s="50">
        <v>30000</v>
      </c>
      <c r="H122" s="2">
        <v>168</v>
      </c>
      <c r="I122" s="43">
        <f t="shared" si="5"/>
        <v>30000.000000000004</v>
      </c>
      <c r="J122" s="26">
        <v>30</v>
      </c>
      <c r="K122" s="49">
        <f t="shared" si="9"/>
        <v>5357.1428571428578</v>
      </c>
      <c r="L122" s="52"/>
      <c r="M122" s="50"/>
      <c r="N122" s="50"/>
      <c r="O122" s="50"/>
      <c r="P122" s="50"/>
      <c r="Q122" s="3"/>
      <c r="R122" s="87">
        <f t="shared" si="6"/>
        <v>35357.142857142862</v>
      </c>
      <c r="S122" s="88">
        <v>14785.71</v>
      </c>
      <c r="T122" s="35">
        <v>15229.29</v>
      </c>
      <c r="U122" s="50">
        <f>S122+T122</f>
        <v>30015</v>
      </c>
      <c r="V122" s="93">
        <f t="shared" si="8"/>
        <v>5342.1428571428623</v>
      </c>
      <c r="W122" s="35"/>
      <c r="X122" s="22"/>
      <c r="Y122" s="23"/>
    </row>
    <row r="123" spans="1:25" ht="33" customHeight="1" x14ac:dyDescent="0.25">
      <c r="A123" s="17">
        <v>123</v>
      </c>
      <c r="B123" s="31" t="s">
        <v>98</v>
      </c>
      <c r="C123" s="33" t="s">
        <v>40</v>
      </c>
      <c r="D123" s="29" t="s">
        <v>26</v>
      </c>
      <c r="E123" s="25" t="s">
        <v>14</v>
      </c>
      <c r="F123" s="50">
        <v>29000</v>
      </c>
      <c r="G123" s="50">
        <v>25230</v>
      </c>
      <c r="H123" s="2">
        <v>168</v>
      </c>
      <c r="I123" s="43">
        <f t="shared" si="5"/>
        <v>25229.999999999996</v>
      </c>
      <c r="J123" s="26">
        <v>28</v>
      </c>
      <c r="K123" s="49">
        <f t="shared" si="9"/>
        <v>4205</v>
      </c>
      <c r="L123" s="52"/>
      <c r="M123" s="50"/>
      <c r="N123" s="50"/>
      <c r="O123" s="50"/>
      <c r="P123" s="50"/>
      <c r="Q123" s="3"/>
      <c r="R123" s="87">
        <f t="shared" si="6"/>
        <v>29434.999999999996</v>
      </c>
      <c r="S123" s="88">
        <v>12428.57</v>
      </c>
      <c r="T123" s="35">
        <v>12801.43</v>
      </c>
      <c r="U123" s="50">
        <f t="shared" si="7"/>
        <v>25230</v>
      </c>
      <c r="V123" s="93">
        <f t="shared" si="8"/>
        <v>4204.9999999999964</v>
      </c>
      <c r="W123" s="35"/>
      <c r="X123" s="22"/>
      <c r="Y123" s="23"/>
    </row>
    <row r="124" spans="1:25" ht="47.25" customHeight="1" x14ac:dyDescent="0.25">
      <c r="A124" s="17">
        <v>125</v>
      </c>
      <c r="B124" s="31" t="s">
        <v>116</v>
      </c>
      <c r="C124" s="33" t="s">
        <v>117</v>
      </c>
      <c r="D124" s="29" t="s">
        <v>26</v>
      </c>
      <c r="E124" s="30">
        <v>43619</v>
      </c>
      <c r="F124" s="50">
        <v>34500</v>
      </c>
      <c r="G124" s="50">
        <v>30000</v>
      </c>
      <c r="H124" s="2">
        <v>168</v>
      </c>
      <c r="I124" s="43">
        <f t="shared" si="5"/>
        <v>30000.000000000004</v>
      </c>
      <c r="J124" s="26">
        <v>58</v>
      </c>
      <c r="K124" s="49">
        <f t="shared" si="9"/>
        <v>10357.142857142859</v>
      </c>
      <c r="L124" s="52"/>
      <c r="M124" s="50"/>
      <c r="N124" s="50"/>
      <c r="O124" s="50"/>
      <c r="P124" s="50"/>
      <c r="Q124" s="3"/>
      <c r="R124" s="87">
        <f t="shared" si="6"/>
        <v>40357.142857142862</v>
      </c>
      <c r="S124" s="88">
        <v>14785.71</v>
      </c>
      <c r="T124" s="35">
        <v>15411.29</v>
      </c>
      <c r="U124" s="50">
        <f t="shared" si="7"/>
        <v>30197</v>
      </c>
      <c r="V124" s="93">
        <f t="shared" si="8"/>
        <v>10160.142857142862</v>
      </c>
      <c r="W124" s="35"/>
      <c r="X124" s="22"/>
      <c r="Y124" s="23"/>
    </row>
    <row r="125" spans="1:25" ht="33.75" customHeight="1" x14ac:dyDescent="0.25">
      <c r="A125" s="17">
        <v>126</v>
      </c>
      <c r="B125" s="31" t="s">
        <v>99</v>
      </c>
      <c r="C125" s="33" t="s">
        <v>29</v>
      </c>
      <c r="D125" s="29" t="s">
        <v>26</v>
      </c>
      <c r="E125" s="30">
        <v>43458</v>
      </c>
      <c r="F125" s="50">
        <v>34500</v>
      </c>
      <c r="G125" s="50">
        <v>30000</v>
      </c>
      <c r="H125" s="2">
        <v>136</v>
      </c>
      <c r="I125" s="43">
        <f t="shared" si="5"/>
        <v>24285.714285714286</v>
      </c>
      <c r="J125" s="26">
        <v>14</v>
      </c>
      <c r="K125" s="49">
        <f t="shared" si="9"/>
        <v>2500</v>
      </c>
      <c r="L125" s="52"/>
      <c r="M125" s="50"/>
      <c r="N125" s="50"/>
      <c r="O125" s="50"/>
      <c r="P125" s="50"/>
      <c r="Q125" s="3"/>
      <c r="R125" s="87">
        <f t="shared" si="6"/>
        <v>26785.714285714286</v>
      </c>
      <c r="S125" s="88">
        <v>14785.71</v>
      </c>
      <c r="T125" s="35">
        <v>9511.86</v>
      </c>
      <c r="U125" s="50">
        <f t="shared" si="7"/>
        <v>24297.57</v>
      </c>
      <c r="V125" s="93">
        <f t="shared" si="8"/>
        <v>2488.1442857142865</v>
      </c>
      <c r="W125" s="35"/>
      <c r="X125" s="22"/>
      <c r="Y125" s="23"/>
    </row>
    <row r="126" spans="1:25" x14ac:dyDescent="0.25">
      <c r="S126" s="83"/>
      <c r="T126" s="84"/>
      <c r="U126" s="23"/>
    </row>
    <row r="127" spans="1:25" x14ac:dyDescent="0.25">
      <c r="R127" s="83"/>
      <c r="S127" s="83"/>
      <c r="T127" s="83"/>
      <c r="U127" s="23"/>
      <c r="V127" s="83"/>
      <c r="W127" s="83"/>
    </row>
    <row r="128" spans="1:25" x14ac:dyDescent="0.25">
      <c r="R128" s="83"/>
      <c r="S128" s="83"/>
      <c r="T128" s="83"/>
      <c r="U128" s="23"/>
      <c r="V128" s="83"/>
      <c r="W128" s="83"/>
      <c r="X128" s="23"/>
    </row>
    <row r="129" spans="18:21" x14ac:dyDescent="0.25">
      <c r="R129" s="83"/>
      <c r="S129" s="83"/>
      <c r="T129" s="83"/>
      <c r="U129" s="23"/>
    </row>
    <row r="130" spans="18:21" x14ac:dyDescent="0.25">
      <c r="R130" s="83"/>
      <c r="T130" s="84"/>
    </row>
    <row r="131" spans="18:21" x14ac:dyDescent="0.25">
      <c r="T131" s="84"/>
    </row>
    <row r="132" spans="18:21" x14ac:dyDescent="0.25">
      <c r="S132" s="83"/>
      <c r="T132" s="83"/>
    </row>
    <row r="133" spans="18:21" x14ac:dyDescent="0.25">
      <c r="T133" s="84"/>
      <c r="U133" s="23"/>
    </row>
    <row r="134" spans="18:21" x14ac:dyDescent="0.25">
      <c r="T134" s="84"/>
    </row>
    <row r="135" spans="18:21" x14ac:dyDescent="0.25">
      <c r="T135" s="84"/>
    </row>
    <row r="136" spans="18:21" x14ac:dyDescent="0.25">
      <c r="S136" s="83"/>
      <c r="T136" s="84"/>
    </row>
    <row r="137" spans="18:21" x14ac:dyDescent="0.25">
      <c r="T137" s="84"/>
    </row>
    <row r="138" spans="18:21" x14ac:dyDescent="0.25">
      <c r="T138" s="84"/>
    </row>
    <row r="139" spans="18:21" x14ac:dyDescent="0.25">
      <c r="T139" s="84"/>
    </row>
    <row r="140" spans="18:21" x14ac:dyDescent="0.25">
      <c r="T140" s="84"/>
    </row>
    <row r="141" spans="18:21" x14ac:dyDescent="0.25">
      <c r="T141" s="84"/>
    </row>
    <row r="142" spans="18:21" x14ac:dyDescent="0.25">
      <c r="T142" s="84"/>
    </row>
    <row r="143" spans="18:21" x14ac:dyDescent="0.25">
      <c r="T143" s="84"/>
    </row>
    <row r="144" spans="18:21" x14ac:dyDescent="0.25">
      <c r="T144" s="84"/>
    </row>
    <row r="145" spans="20:20" x14ac:dyDescent="0.25">
      <c r="T145" s="84"/>
    </row>
    <row r="146" spans="20:20" x14ac:dyDescent="0.25">
      <c r="T146" s="84"/>
    </row>
    <row r="147" spans="20:20" x14ac:dyDescent="0.25">
      <c r="T147" s="84"/>
    </row>
    <row r="148" spans="20:20" x14ac:dyDescent="0.25">
      <c r="T148" s="84"/>
    </row>
    <row r="149" spans="20:20" x14ac:dyDescent="0.25">
      <c r="T149" s="84"/>
    </row>
    <row r="150" spans="20:20" x14ac:dyDescent="0.25">
      <c r="T150" s="84"/>
    </row>
    <row r="151" spans="20:20" x14ac:dyDescent="0.25">
      <c r="T151" s="84"/>
    </row>
    <row r="152" spans="20:20" x14ac:dyDescent="0.25">
      <c r="T152" s="84"/>
    </row>
    <row r="153" spans="20:20" x14ac:dyDescent="0.25">
      <c r="T153" s="84"/>
    </row>
    <row r="154" spans="20:20" x14ac:dyDescent="0.25">
      <c r="T154" s="84"/>
    </row>
    <row r="155" spans="20:20" x14ac:dyDescent="0.25">
      <c r="T155" s="84"/>
    </row>
    <row r="156" spans="20:20" x14ac:dyDescent="0.25">
      <c r="T156" s="84"/>
    </row>
    <row r="157" spans="20:20" x14ac:dyDescent="0.25">
      <c r="T157" s="84"/>
    </row>
    <row r="158" spans="20:20" x14ac:dyDescent="0.25">
      <c r="T158" s="84"/>
    </row>
    <row r="159" spans="20:20" x14ac:dyDescent="0.25">
      <c r="T159" s="84"/>
    </row>
    <row r="160" spans="20:20" x14ac:dyDescent="0.25">
      <c r="T160" s="84"/>
    </row>
    <row r="161" spans="20:20" x14ac:dyDescent="0.25">
      <c r="T161" s="84"/>
    </row>
    <row r="162" spans="20:20" x14ac:dyDescent="0.25">
      <c r="T162" s="84"/>
    </row>
    <row r="163" spans="20:20" x14ac:dyDescent="0.25">
      <c r="T163" s="84"/>
    </row>
    <row r="164" spans="20:20" x14ac:dyDescent="0.25">
      <c r="T164" s="84"/>
    </row>
    <row r="165" spans="20:20" x14ac:dyDescent="0.25">
      <c r="T165" s="84"/>
    </row>
    <row r="166" spans="20:20" x14ac:dyDescent="0.25">
      <c r="T166" s="84"/>
    </row>
    <row r="167" spans="20:20" x14ac:dyDescent="0.25">
      <c r="T167" s="84"/>
    </row>
    <row r="168" spans="20:20" x14ac:dyDescent="0.25">
      <c r="T168" s="84"/>
    </row>
    <row r="169" spans="20:20" x14ac:dyDescent="0.25">
      <c r="T169" s="84"/>
    </row>
    <row r="170" spans="20:20" x14ac:dyDescent="0.25">
      <c r="T170" s="84"/>
    </row>
    <row r="171" spans="20:20" x14ac:dyDescent="0.25">
      <c r="T171" s="84"/>
    </row>
    <row r="172" spans="20:20" x14ac:dyDescent="0.25">
      <c r="T172" s="84"/>
    </row>
    <row r="173" spans="20:20" x14ac:dyDescent="0.25">
      <c r="T173" s="84"/>
    </row>
    <row r="174" spans="20:20" x14ac:dyDescent="0.25">
      <c r="T174" s="84"/>
    </row>
    <row r="175" spans="20:20" x14ac:dyDescent="0.25">
      <c r="T175" s="84"/>
    </row>
    <row r="176" spans="20:20" x14ac:dyDescent="0.25">
      <c r="T176" s="84"/>
    </row>
    <row r="177" spans="20:20" x14ac:dyDescent="0.25">
      <c r="T177" s="84"/>
    </row>
    <row r="178" spans="20:20" x14ac:dyDescent="0.25">
      <c r="T178" s="84"/>
    </row>
    <row r="179" spans="20:20" x14ac:dyDescent="0.25">
      <c r="T179" s="84"/>
    </row>
    <row r="180" spans="20:20" x14ac:dyDescent="0.25">
      <c r="T180" s="84"/>
    </row>
    <row r="181" spans="20:20" x14ac:dyDescent="0.25">
      <c r="T181" s="84"/>
    </row>
    <row r="182" spans="20:20" x14ac:dyDescent="0.25">
      <c r="T182" s="84"/>
    </row>
    <row r="183" spans="20:20" x14ac:dyDescent="0.25">
      <c r="T183" s="84"/>
    </row>
    <row r="184" spans="20:20" x14ac:dyDescent="0.25">
      <c r="T184" s="84"/>
    </row>
    <row r="185" spans="20:20" x14ac:dyDescent="0.25">
      <c r="T185" s="84"/>
    </row>
    <row r="186" spans="20:20" x14ac:dyDescent="0.25">
      <c r="T186" s="84"/>
    </row>
    <row r="187" spans="20:20" x14ac:dyDescent="0.25">
      <c r="T187" s="84"/>
    </row>
    <row r="188" spans="20:20" x14ac:dyDescent="0.25">
      <c r="T188" s="84"/>
    </row>
    <row r="189" spans="20:20" x14ac:dyDescent="0.25">
      <c r="T189" s="84"/>
    </row>
    <row r="190" spans="20:20" x14ac:dyDescent="0.25">
      <c r="T190" s="84"/>
    </row>
    <row r="191" spans="20:20" x14ac:dyDescent="0.25">
      <c r="T191" s="84"/>
    </row>
    <row r="192" spans="20:20" x14ac:dyDescent="0.25">
      <c r="T192" s="84"/>
    </row>
    <row r="193" spans="20:20" x14ac:dyDescent="0.25">
      <c r="T193" s="84"/>
    </row>
    <row r="194" spans="20:20" x14ac:dyDescent="0.25">
      <c r="T194" s="84"/>
    </row>
    <row r="195" spans="20:20" x14ac:dyDescent="0.25">
      <c r="T195" s="84"/>
    </row>
    <row r="196" spans="20:20" x14ac:dyDescent="0.25">
      <c r="T196" s="84"/>
    </row>
    <row r="197" spans="20:20" x14ac:dyDescent="0.25">
      <c r="T197" s="84"/>
    </row>
    <row r="198" spans="20:20" x14ac:dyDescent="0.25">
      <c r="T198" s="84"/>
    </row>
    <row r="199" spans="20:20" x14ac:dyDescent="0.25">
      <c r="T199" s="84"/>
    </row>
    <row r="200" spans="20:20" x14ac:dyDescent="0.25">
      <c r="T200" s="84"/>
    </row>
    <row r="201" spans="20:20" x14ac:dyDescent="0.25">
      <c r="T201" s="84"/>
    </row>
    <row r="202" spans="20:20" x14ac:dyDescent="0.25">
      <c r="T202" s="84"/>
    </row>
    <row r="203" spans="20:20" x14ac:dyDescent="0.25">
      <c r="T203" s="84"/>
    </row>
    <row r="204" spans="20:20" x14ac:dyDescent="0.25">
      <c r="T204" s="84"/>
    </row>
    <row r="205" spans="20:20" x14ac:dyDescent="0.25">
      <c r="T205" s="84"/>
    </row>
    <row r="206" spans="20:20" x14ac:dyDescent="0.25">
      <c r="T206" s="84"/>
    </row>
    <row r="207" spans="20:20" x14ac:dyDescent="0.25">
      <c r="T207" s="84"/>
    </row>
    <row r="208" spans="20:20" x14ac:dyDescent="0.25">
      <c r="T208" s="84"/>
    </row>
    <row r="209" spans="20:20" x14ac:dyDescent="0.25">
      <c r="T209" s="84"/>
    </row>
    <row r="210" spans="20:20" x14ac:dyDescent="0.25">
      <c r="T210" s="84"/>
    </row>
    <row r="211" spans="20:20" x14ac:dyDescent="0.25">
      <c r="T211" s="84"/>
    </row>
    <row r="212" spans="20:20" x14ac:dyDescent="0.25">
      <c r="T212" s="84"/>
    </row>
    <row r="213" spans="20:20" x14ac:dyDescent="0.25">
      <c r="T213" s="84"/>
    </row>
    <row r="214" spans="20:20" x14ac:dyDescent="0.25">
      <c r="T214" s="84"/>
    </row>
    <row r="215" spans="20:20" x14ac:dyDescent="0.25">
      <c r="T215" s="84"/>
    </row>
    <row r="216" spans="20:20" x14ac:dyDescent="0.25">
      <c r="T216" s="84"/>
    </row>
    <row r="217" spans="20:20" x14ac:dyDescent="0.25">
      <c r="T217" s="84"/>
    </row>
    <row r="218" spans="20:20" x14ac:dyDescent="0.25">
      <c r="T218" s="84"/>
    </row>
    <row r="219" spans="20:20" x14ac:dyDescent="0.25">
      <c r="T219" s="84"/>
    </row>
    <row r="220" spans="20:20" x14ac:dyDescent="0.25">
      <c r="T220" s="84"/>
    </row>
    <row r="221" spans="20:20" x14ac:dyDescent="0.25">
      <c r="T221" s="84"/>
    </row>
    <row r="222" spans="20:20" x14ac:dyDescent="0.25">
      <c r="T222" s="84"/>
    </row>
    <row r="223" spans="20:20" x14ac:dyDescent="0.25">
      <c r="T223" s="84"/>
    </row>
    <row r="224" spans="20:20" x14ac:dyDescent="0.25">
      <c r="T224" s="84"/>
    </row>
    <row r="225" spans="20:20" x14ac:dyDescent="0.25">
      <c r="T225" s="84"/>
    </row>
    <row r="226" spans="20:20" x14ac:dyDescent="0.25">
      <c r="T226" s="84"/>
    </row>
    <row r="227" spans="20:20" x14ac:dyDescent="0.25">
      <c r="T227" s="84"/>
    </row>
    <row r="228" spans="20:20" x14ac:dyDescent="0.25">
      <c r="T228" s="84"/>
    </row>
    <row r="229" spans="20:20" x14ac:dyDescent="0.25">
      <c r="T229" s="84"/>
    </row>
    <row r="230" spans="20:20" x14ac:dyDescent="0.25">
      <c r="T230" s="84"/>
    </row>
    <row r="231" spans="20:20" x14ac:dyDescent="0.25">
      <c r="T231" s="84"/>
    </row>
    <row r="232" spans="20:20" x14ac:dyDescent="0.25">
      <c r="T232" s="84"/>
    </row>
    <row r="233" spans="20:20" x14ac:dyDescent="0.25">
      <c r="T233" s="84"/>
    </row>
    <row r="234" spans="20:20" x14ac:dyDescent="0.25">
      <c r="T234" s="84"/>
    </row>
    <row r="235" spans="20:20" x14ac:dyDescent="0.25">
      <c r="T235" s="84"/>
    </row>
    <row r="236" spans="20:20" x14ac:dyDescent="0.25">
      <c r="T236" s="84"/>
    </row>
    <row r="237" spans="20:20" x14ac:dyDescent="0.25">
      <c r="T237" s="84"/>
    </row>
    <row r="238" spans="20:20" x14ac:dyDescent="0.25">
      <c r="T238" s="84"/>
    </row>
    <row r="239" spans="20:20" x14ac:dyDescent="0.25">
      <c r="T239" s="84"/>
    </row>
    <row r="240" spans="20:20" x14ac:dyDescent="0.25">
      <c r="T240" s="84"/>
    </row>
    <row r="241" spans="20:20" x14ac:dyDescent="0.25">
      <c r="T241" s="84"/>
    </row>
    <row r="242" spans="20:20" x14ac:dyDescent="0.25">
      <c r="T242" s="84"/>
    </row>
    <row r="243" spans="20:20" x14ac:dyDescent="0.25">
      <c r="T243" s="84"/>
    </row>
    <row r="244" spans="20:20" x14ac:dyDescent="0.25">
      <c r="T244" s="84"/>
    </row>
    <row r="245" spans="20:20" x14ac:dyDescent="0.25">
      <c r="T245" s="84"/>
    </row>
    <row r="246" spans="20:20" x14ac:dyDescent="0.25">
      <c r="T246" s="84"/>
    </row>
    <row r="247" spans="20:20" x14ac:dyDescent="0.25">
      <c r="T247" s="84"/>
    </row>
    <row r="248" spans="20:20" x14ac:dyDescent="0.25">
      <c r="T248" s="84"/>
    </row>
    <row r="249" spans="20:20" x14ac:dyDescent="0.25">
      <c r="T249" s="84"/>
    </row>
    <row r="250" spans="20:20" x14ac:dyDescent="0.25">
      <c r="T250" s="84"/>
    </row>
    <row r="251" spans="20:20" x14ac:dyDescent="0.25">
      <c r="T251" s="84"/>
    </row>
    <row r="252" spans="20:20" x14ac:dyDescent="0.25">
      <c r="T252" s="84"/>
    </row>
    <row r="253" spans="20:20" x14ac:dyDescent="0.25">
      <c r="T253" s="84"/>
    </row>
    <row r="254" spans="20:20" x14ac:dyDescent="0.25">
      <c r="T254" s="84"/>
    </row>
    <row r="255" spans="20:20" x14ac:dyDescent="0.25">
      <c r="T255" s="84"/>
    </row>
    <row r="256" spans="20:20" x14ac:dyDescent="0.25">
      <c r="T256" s="84"/>
    </row>
    <row r="257" spans="20:20" x14ac:dyDescent="0.25">
      <c r="T257" s="84"/>
    </row>
    <row r="258" spans="20:20" x14ac:dyDescent="0.25">
      <c r="T258" s="84"/>
    </row>
    <row r="259" spans="20:20" x14ac:dyDescent="0.25">
      <c r="T259" s="84"/>
    </row>
    <row r="260" spans="20:20" x14ac:dyDescent="0.25">
      <c r="T260" s="84"/>
    </row>
    <row r="261" spans="20:20" x14ac:dyDescent="0.25">
      <c r="T261" s="84"/>
    </row>
    <row r="262" spans="20:20" x14ac:dyDescent="0.25">
      <c r="T262" s="84"/>
    </row>
    <row r="263" spans="20:20" x14ac:dyDescent="0.25">
      <c r="T263" s="84"/>
    </row>
    <row r="264" spans="20:20" x14ac:dyDescent="0.25">
      <c r="T264" s="84"/>
    </row>
    <row r="265" spans="20:20" x14ac:dyDescent="0.25">
      <c r="T265" s="84"/>
    </row>
    <row r="266" spans="20:20" x14ac:dyDescent="0.25">
      <c r="T266" s="84"/>
    </row>
    <row r="267" spans="20:20" x14ac:dyDescent="0.25">
      <c r="T267" s="84"/>
    </row>
    <row r="268" spans="20:20" x14ac:dyDescent="0.25">
      <c r="T268" s="84"/>
    </row>
    <row r="269" spans="20:20" x14ac:dyDescent="0.25">
      <c r="T269" s="84"/>
    </row>
    <row r="270" spans="20:20" x14ac:dyDescent="0.25">
      <c r="T270" s="84"/>
    </row>
    <row r="271" spans="20:20" x14ac:dyDescent="0.25">
      <c r="T271" s="84"/>
    </row>
    <row r="272" spans="20:20" x14ac:dyDescent="0.25">
      <c r="T272" s="84"/>
    </row>
    <row r="273" spans="20:20" x14ac:dyDescent="0.25">
      <c r="T273" s="84"/>
    </row>
    <row r="274" spans="20:20" x14ac:dyDescent="0.25">
      <c r="T274" s="84"/>
    </row>
    <row r="275" spans="20:20" x14ac:dyDescent="0.25">
      <c r="T275" s="84"/>
    </row>
    <row r="276" spans="20:20" x14ac:dyDescent="0.25">
      <c r="T276" s="84"/>
    </row>
    <row r="277" spans="20:20" x14ac:dyDescent="0.25">
      <c r="T277" s="84"/>
    </row>
    <row r="278" spans="20:20" x14ac:dyDescent="0.25">
      <c r="T278" s="84"/>
    </row>
    <row r="279" spans="20:20" x14ac:dyDescent="0.25">
      <c r="T279" s="84"/>
    </row>
    <row r="280" spans="20:20" x14ac:dyDescent="0.25">
      <c r="T280" s="84"/>
    </row>
    <row r="281" spans="20:20" x14ac:dyDescent="0.25">
      <c r="T281" s="84"/>
    </row>
    <row r="282" spans="20:20" x14ac:dyDescent="0.25">
      <c r="T282" s="84"/>
    </row>
    <row r="283" spans="20:20" x14ac:dyDescent="0.25">
      <c r="T283" s="84"/>
    </row>
    <row r="284" spans="20:20" x14ac:dyDescent="0.25">
      <c r="T284" s="84"/>
    </row>
    <row r="285" spans="20:20" x14ac:dyDescent="0.25">
      <c r="T285" s="84"/>
    </row>
    <row r="286" spans="20:20" x14ac:dyDescent="0.25">
      <c r="T286" s="84"/>
    </row>
    <row r="287" spans="20:20" x14ac:dyDescent="0.25">
      <c r="T287" s="84"/>
    </row>
    <row r="288" spans="20:20" x14ac:dyDescent="0.25">
      <c r="T288" s="84"/>
    </row>
    <row r="289" spans="20:20" x14ac:dyDescent="0.25">
      <c r="T289" s="84"/>
    </row>
    <row r="290" spans="20:20" x14ac:dyDescent="0.25">
      <c r="T290" s="84"/>
    </row>
    <row r="291" spans="20:20" x14ac:dyDescent="0.25">
      <c r="T291" s="84"/>
    </row>
    <row r="292" spans="20:20" x14ac:dyDescent="0.25">
      <c r="T292" s="84"/>
    </row>
    <row r="293" spans="20:20" x14ac:dyDescent="0.25">
      <c r="T293" s="84"/>
    </row>
    <row r="294" spans="20:20" x14ac:dyDescent="0.25">
      <c r="T294" s="84"/>
    </row>
    <row r="295" spans="20:20" x14ac:dyDescent="0.25">
      <c r="T295" s="84"/>
    </row>
    <row r="296" spans="20:20" x14ac:dyDescent="0.25">
      <c r="T296" s="84"/>
    </row>
    <row r="297" spans="20:20" x14ac:dyDescent="0.25">
      <c r="T297" s="84"/>
    </row>
    <row r="298" spans="20:20" x14ac:dyDescent="0.25">
      <c r="T298" s="84"/>
    </row>
    <row r="299" spans="20:20" x14ac:dyDescent="0.25">
      <c r="T299" s="84"/>
    </row>
    <row r="300" spans="20:20" x14ac:dyDescent="0.25">
      <c r="T300" s="84"/>
    </row>
    <row r="301" spans="20:20" x14ac:dyDescent="0.25">
      <c r="T301" s="84"/>
    </row>
    <row r="302" spans="20:20" x14ac:dyDescent="0.25">
      <c r="T302" s="84"/>
    </row>
    <row r="303" spans="20:20" x14ac:dyDescent="0.25">
      <c r="T303" s="84"/>
    </row>
    <row r="304" spans="20:20" x14ac:dyDescent="0.25">
      <c r="T304" s="84"/>
    </row>
    <row r="305" spans="20:20" x14ac:dyDescent="0.25">
      <c r="T305" s="84"/>
    </row>
    <row r="306" spans="20:20" x14ac:dyDescent="0.25">
      <c r="T306" s="84"/>
    </row>
    <row r="307" spans="20:20" x14ac:dyDescent="0.25">
      <c r="T307" s="84"/>
    </row>
    <row r="308" spans="20:20" x14ac:dyDescent="0.25">
      <c r="T308" s="84"/>
    </row>
    <row r="309" spans="20:20" x14ac:dyDescent="0.25">
      <c r="T309" s="84"/>
    </row>
    <row r="310" spans="20:20" x14ac:dyDescent="0.25">
      <c r="T310" s="84"/>
    </row>
    <row r="311" spans="20:20" x14ac:dyDescent="0.25">
      <c r="T311" s="84"/>
    </row>
    <row r="312" spans="20:20" x14ac:dyDescent="0.25">
      <c r="T312" s="84"/>
    </row>
    <row r="313" spans="20:20" x14ac:dyDescent="0.25">
      <c r="T313" s="84"/>
    </row>
    <row r="314" spans="20:20" x14ac:dyDescent="0.25">
      <c r="T314" s="84"/>
    </row>
    <row r="315" spans="20:20" x14ac:dyDescent="0.25">
      <c r="T315" s="84"/>
    </row>
    <row r="316" spans="20:20" x14ac:dyDescent="0.25">
      <c r="T316" s="84"/>
    </row>
    <row r="317" spans="20:20" x14ac:dyDescent="0.25">
      <c r="T317" s="84"/>
    </row>
    <row r="318" spans="20:20" x14ac:dyDescent="0.25">
      <c r="T318" s="84"/>
    </row>
    <row r="319" spans="20:20" x14ac:dyDescent="0.25">
      <c r="T319" s="84"/>
    </row>
    <row r="320" spans="20:20" x14ac:dyDescent="0.25">
      <c r="T320" s="84"/>
    </row>
    <row r="321" spans="20:20" x14ac:dyDescent="0.25">
      <c r="T321" s="84"/>
    </row>
    <row r="322" spans="20:20" x14ac:dyDescent="0.25">
      <c r="T322" s="84"/>
    </row>
    <row r="323" spans="20:20" x14ac:dyDescent="0.25">
      <c r="T323" s="84"/>
    </row>
    <row r="324" spans="20:20" x14ac:dyDescent="0.25">
      <c r="T324" s="84"/>
    </row>
    <row r="325" spans="20:20" x14ac:dyDescent="0.25">
      <c r="T325" s="84"/>
    </row>
    <row r="326" spans="20:20" x14ac:dyDescent="0.25">
      <c r="T326" s="84"/>
    </row>
    <row r="327" spans="20:20" x14ac:dyDescent="0.25">
      <c r="T327" s="84"/>
    </row>
    <row r="328" spans="20:20" x14ac:dyDescent="0.25">
      <c r="T328" s="84"/>
    </row>
    <row r="329" spans="20:20" x14ac:dyDescent="0.25">
      <c r="T329" s="84"/>
    </row>
    <row r="330" spans="20:20" x14ac:dyDescent="0.25">
      <c r="T330" s="84"/>
    </row>
    <row r="331" spans="20:20" x14ac:dyDescent="0.25">
      <c r="T331" s="84"/>
    </row>
    <row r="332" spans="20:20" x14ac:dyDescent="0.25">
      <c r="T332" s="84"/>
    </row>
    <row r="333" spans="20:20" x14ac:dyDescent="0.25">
      <c r="T333" s="84"/>
    </row>
    <row r="334" spans="20:20" x14ac:dyDescent="0.25">
      <c r="T334" s="84"/>
    </row>
    <row r="335" spans="20:20" x14ac:dyDescent="0.25">
      <c r="T335" s="84"/>
    </row>
    <row r="336" spans="20:20" x14ac:dyDescent="0.25">
      <c r="T336" s="84"/>
    </row>
    <row r="337" spans="20:20" x14ac:dyDescent="0.25">
      <c r="T337" s="84"/>
    </row>
    <row r="338" spans="20:20" x14ac:dyDescent="0.25">
      <c r="T338" s="84"/>
    </row>
    <row r="339" spans="20:20" x14ac:dyDescent="0.25">
      <c r="T339" s="84"/>
    </row>
    <row r="340" spans="20:20" x14ac:dyDescent="0.25">
      <c r="T340" s="84"/>
    </row>
    <row r="341" spans="20:20" x14ac:dyDescent="0.25">
      <c r="T341" s="84"/>
    </row>
    <row r="342" spans="20:20" x14ac:dyDescent="0.25">
      <c r="T342" s="84"/>
    </row>
    <row r="343" spans="20:20" x14ac:dyDescent="0.25">
      <c r="T343" s="84"/>
    </row>
    <row r="344" spans="20:20" x14ac:dyDescent="0.25">
      <c r="T344" s="84"/>
    </row>
    <row r="345" spans="20:20" x14ac:dyDescent="0.25">
      <c r="T345" s="84"/>
    </row>
    <row r="346" spans="20:20" x14ac:dyDescent="0.25">
      <c r="T346" s="84"/>
    </row>
    <row r="347" spans="20:20" x14ac:dyDescent="0.25">
      <c r="T347" s="84"/>
    </row>
    <row r="348" spans="20:20" x14ac:dyDescent="0.25">
      <c r="T348" s="84"/>
    </row>
    <row r="349" spans="20:20" x14ac:dyDescent="0.25">
      <c r="T349" s="84"/>
    </row>
    <row r="350" spans="20:20" x14ac:dyDescent="0.25">
      <c r="T350" s="84"/>
    </row>
    <row r="351" spans="20:20" x14ac:dyDescent="0.25">
      <c r="T351" s="84"/>
    </row>
    <row r="352" spans="20:20" x14ac:dyDescent="0.25">
      <c r="T352" s="84"/>
    </row>
    <row r="353" spans="20:20" x14ac:dyDescent="0.25">
      <c r="T353" s="84"/>
    </row>
    <row r="354" spans="20:20" x14ac:dyDescent="0.25">
      <c r="T354" s="84"/>
    </row>
    <row r="355" spans="20:20" x14ac:dyDescent="0.25">
      <c r="T355" s="84"/>
    </row>
    <row r="356" spans="20:20" x14ac:dyDescent="0.25">
      <c r="T356" s="84"/>
    </row>
    <row r="357" spans="20:20" x14ac:dyDescent="0.25">
      <c r="T357" s="84"/>
    </row>
  </sheetData>
  <mergeCells count="6">
    <mergeCell ref="C1:E1"/>
    <mergeCell ref="S1:T1"/>
    <mergeCell ref="C2:E2"/>
    <mergeCell ref="C3:E3"/>
    <mergeCell ref="A55:A56"/>
    <mergeCell ref="B55:B56"/>
  </mergeCells>
  <conditionalFormatting sqref="T3:U4 D1:D3 C1:C2 E1">
    <cfRule type="cellIs" dxfId="0" priority="1" operator="equal">
      <formula>0</formula>
    </cfRule>
    <cfRule type="cellIs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ДЭП-99</vt:lpstr>
      <vt:lpstr>Лист1</vt:lpstr>
      <vt:lpstr>Лист2</vt:lpstr>
      <vt:lpstr>'ДЭП-99'!Заголовки_для_печати</vt:lpstr>
      <vt:lpstr>'ДЭП-99'!Область_печати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2020-11-30T07:11:59Z</dcterms:modified>
</cp:coreProperties>
</file>